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in Jahr" sheetId="1" state="visible" r:id="rId1"/>
    <sheet xmlns:r="http://schemas.openxmlformats.org/officeDocument/2006/relationships" name="Einzelbelege" sheetId="2" state="visible" r:id="rId2"/>
    <sheet xmlns:r="http://schemas.openxmlformats.org/officeDocument/2006/relationships" name="Liste" sheetId="3" state="hidden" r:id="rId3"/>
  </sheets>
  <definedNames>
    <definedName name="_xlnm.Print_Titles" localSheetId="0">'Mein Jahr'!$21:$21</definedName>
    <definedName name="_xlnm.Print_Area" localSheetId="0">'Mein Jahr'!$A$1:$F$116</definedName>
    <definedName name="_xlnm.Print_Area" localSheetId="1">OFFSET('Einzelbelege'!$A$1,0,0,MAX(COUNTA('Einzelbelege'!$C$6:$C$205)+7,15),7)</definedName>
    <definedName name="_xlnm.Print_Titles" localSheetId="1">'Einzelbelege'!$5:$5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#,##0.00 &quot;€&quot;;-#,##0.00 &quot;€&quot;;&quot;–&quot;"/>
    <numFmt numFmtId="165" formatCode="#,##0 &quot;km&quot;;;&quot;&quot;"/>
    <numFmt numFmtId="166" formatCode="#,##0 &quot;Tage&quot;;;&quot;&quot;"/>
    <numFmt numFmtId="167" formatCode="#,##0.00 &quot;€&quot;;-#,##0.00 &quot;€&quot;;&quot;&quot;"/>
    <numFmt numFmtId="168" formatCode="&quot;= &quot;#,##0.00 &quot;€&quot;"/>
    <numFmt numFmtId="169" formatCode="#,##0 &quot;Monate&quot;;;&quot;&quot;"/>
    <numFmt numFmtId="170" formatCode="#,##0 &quot;Fahrten&quot;;;&quot;&quot;"/>
    <numFmt numFmtId="171" formatCode="DD.MM.YYYY"/>
  </numFmts>
  <fonts count="22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color rgb="001B2733"/>
      <sz val="10"/>
    </font>
    <font>
      <name val="Arial"/>
      <color rgb="007A8591"/>
      <sz val="8"/>
    </font>
    <font>
      <name val="Arial"/>
      <b val="1"/>
      <color rgb="00FFFFFF"/>
      <sz val="11"/>
    </font>
    <font>
      <name val="Arial"/>
      <i val="1"/>
      <color rgb="007A8591"/>
      <sz val="8"/>
    </font>
    <font>
      <name val="Arial"/>
      <color rgb="001B2733"/>
      <sz val="9"/>
    </font>
    <font>
      <name val="Arial"/>
      <b val="1"/>
      <color rgb="00BF9D5E"/>
      <sz val="13"/>
    </font>
    <font>
      <name val="Arial"/>
      <b val="1"/>
      <color rgb="001B2733"/>
      <sz val="11"/>
    </font>
    <font>
      <name val="Arial"/>
      <b val="1"/>
      <color rgb="001B2733"/>
      <sz val="12"/>
    </font>
    <font>
      <name val="Arial"/>
      <color rgb="007A8591"/>
      <sz val="9"/>
    </font>
    <font>
      <name val="Arial"/>
      <b val="1"/>
      <color rgb="001B2733"/>
      <sz val="10"/>
    </font>
    <font>
      <name val="Arial"/>
      <i val="1"/>
      <color rgb="007A8591"/>
      <sz val="9"/>
    </font>
    <font>
      <name val="Arial"/>
      <b val="1"/>
      <color rgb="0026384C"/>
      <sz val="9"/>
    </font>
    <font>
      <name val="Arial"/>
      <color rgb="007A8591"/>
      <sz val="7"/>
    </font>
    <font>
      <name val="Arial"/>
      <b val="1"/>
      <color rgb="0026384C"/>
      <sz val="12"/>
    </font>
    <font>
      <name val="Arial"/>
      <i val="1"/>
      <color rgb="0026384C"/>
      <sz val="8"/>
    </font>
    <font>
      <name val="Arial"/>
      <b val="1"/>
      <color rgb="00BF9D5E"/>
      <sz val="10"/>
    </font>
    <font>
      <name val="Arial"/>
      <b val="1"/>
      <color rgb="0026384C"/>
      <sz val="11"/>
    </font>
    <font>
      <name val="Courier New"/>
      <color rgb="0026384C"/>
      <sz val="7"/>
    </font>
    <font>
      <name val="Arial"/>
      <b val="1"/>
      <color rgb="00FFFFFF"/>
      <sz val="9"/>
    </font>
    <font>
      <name val="Arial"/>
      <color rgb="00A33A2F"/>
      <sz val="8"/>
    </font>
  </fonts>
  <fills count="6">
    <fill>
      <patternFill/>
    </fill>
    <fill>
      <patternFill patternType="gray125"/>
    </fill>
    <fill>
      <patternFill patternType="solid">
        <fgColor rgb="0026384C"/>
        <bgColor rgb="0026384C"/>
      </patternFill>
    </fill>
    <fill>
      <patternFill patternType="solid">
        <fgColor rgb="00EEF2F6"/>
        <bgColor rgb="00EEF2F6"/>
      </patternFill>
    </fill>
    <fill>
      <patternFill patternType="solid">
        <fgColor rgb="00F3EEE2"/>
        <bgColor rgb="00F3EEE2"/>
      </patternFill>
    </fill>
    <fill>
      <patternFill patternType="solid">
        <fgColor rgb="00E6D6B4"/>
        <bgColor rgb="00E6D6B4"/>
      </patternFill>
    </fill>
  </fills>
  <borders count="11">
    <border>
      <left/>
      <right/>
      <top/>
      <bottom/>
      <diagonal/>
    </border>
    <border>
      <left style="thin">
        <color rgb="00C9D2DC"/>
      </left>
      <right style="thin">
        <color rgb="00C9D2DC"/>
      </right>
      <top style="thin">
        <color rgb="00C9D2DC"/>
      </top>
      <bottom style="thin">
        <color rgb="00C9D2DC"/>
      </bottom>
    </border>
    <border>
      <bottom style="thin">
        <color rgb="00C9D2DC"/>
      </bottom>
    </border>
    <border>
      <left/>
      <right/>
      <top style="thin">
        <color rgb="00C9D2DC"/>
      </top>
      <bottom/>
      <diagonal/>
    </border>
    <border>
      <left/>
      <right style="thin">
        <color rgb="00C9D2DC"/>
      </right>
      <top style="thin">
        <color rgb="00C9D2DC"/>
      </top>
      <bottom/>
      <diagonal/>
    </border>
    <border>
      <left/>
      <right style="thin">
        <color rgb="00C9D2DC"/>
      </right>
      <top style="thin">
        <color rgb="00C9D2DC"/>
      </top>
      <bottom style="thin">
        <color rgb="00C9D2DC"/>
      </bottom>
      <diagonal/>
    </border>
    <border>
      <left style="medium">
        <color rgb="00BF9D5E"/>
      </left>
      <right style="medium">
        <color rgb="00BF9D5E"/>
      </right>
      <top style="medium">
        <color rgb="00BF9D5E"/>
      </top>
      <bottom style="medium">
        <color rgb="00BF9D5E"/>
      </bottom>
    </border>
    <border>
      <left/>
      <right/>
      <top style="medium">
        <color rgb="00BF9D5E"/>
      </top>
      <bottom/>
      <diagonal/>
    </border>
    <border>
      <left/>
      <right style="medium">
        <color rgb="00BF9D5E"/>
      </right>
      <top style="medium">
        <color rgb="00BF9D5E"/>
      </top>
      <bottom/>
      <diagonal/>
    </border>
    <border>
      <left/>
      <right/>
      <top style="medium">
        <color rgb="00BF9D5E"/>
      </top>
      <bottom style="medium">
        <color rgb="00BF9D5E"/>
      </bottom>
      <diagonal/>
    </border>
    <border>
      <left/>
      <right style="medium">
        <color rgb="00BF9D5E"/>
      </right>
      <top style="medium">
        <color rgb="00BF9D5E"/>
      </top>
      <bottom style="medium">
        <color rgb="00BF9D5E"/>
      </bottom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0" fillId="5" borderId="0" pivotButton="0" quotePrefix="0" xfId="0"/>
    <xf numFmtId="0" fontId="15" fillId="5" borderId="0" pivotButton="0" quotePrefix="0" xfId="0"/>
    <xf numFmtId="0" fontId="16" fillId="5" borderId="0" applyAlignment="1" pivotButton="0" quotePrefix="0" xfId="0">
      <alignment horizontal="right" vertical="center"/>
    </xf>
    <xf numFmtId="0" fontId="17" fillId="4" borderId="2" applyAlignment="1" pivotButton="0" quotePrefix="0" xfId="0">
      <alignment horizontal="center"/>
    </xf>
    <xf numFmtId="0" fontId="2" fillId="4" borderId="2" pivotButton="0" quotePrefix="0" xfId="0"/>
    <xf numFmtId="164" fontId="2" fillId="4" borderId="2" applyAlignment="1" pivotButton="0" quotePrefix="0" xfId="0">
      <alignment horizontal="right"/>
    </xf>
    <xf numFmtId="0" fontId="0" fillId="4" borderId="2" pivotButton="0" quotePrefix="0" xfId="0"/>
    <xf numFmtId="0" fontId="0" fillId="4" borderId="0" pivotButton="0" quotePrefix="0" xfId="0"/>
    <xf numFmtId="0" fontId="11" fillId="4" borderId="0" pivotButton="0" quotePrefix="0" xfId="0"/>
    <xf numFmtId="164" fontId="8" fillId="4" borderId="0" applyAlignment="1" pivotButton="0" quotePrefix="0" xfId="0">
      <alignment horizontal="right"/>
    </xf>
    <xf numFmtId="0" fontId="5" fillId="4" borderId="0" pivotButton="0" quotePrefix="0" xfId="0"/>
    <xf numFmtId="0" fontId="18" fillId="0" borderId="0" pivotButton="0" quotePrefix="0" xfId="0"/>
    <xf numFmtId="0" fontId="5" fillId="0" borderId="0" applyAlignment="1" pivotButton="0" quotePrefix="0" xfId="0">
      <alignment horizontal="right"/>
    </xf>
    <xf numFmtId="0" fontId="6" fillId="0" borderId="0" pivotButton="0" quotePrefix="0" xfId="0"/>
    <xf numFmtId="0" fontId="19" fillId="4" borderId="6" applyAlignment="1" pivotButton="0" quotePrefix="0" xfId="0">
      <alignment vertical="top" wrapText="1"/>
    </xf>
    <xf numFmtId="0" fontId="0" fillId="0" borderId="9" pivotButton="0" quotePrefix="0" xfId="0"/>
    <xf numFmtId="0" fontId="0" fillId="0" borderId="10" pivotButton="0" quotePrefix="0" xfId="0"/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/>
    </xf>
    <xf numFmtId="0" fontId="2" fillId="0" borderId="2" pivotButton="0" quotePrefix="0" xfId="0"/>
    <xf numFmtId="164" fontId="2" fillId="3" borderId="1" applyAlignment="1" applyProtection="1" pivotButton="0" quotePrefix="0" xfId="0">
      <alignment horizontal="right"/>
      <protection locked="0" hidden="0"/>
    </xf>
    <xf numFmtId="0" fontId="0" fillId="0" borderId="2" pivotButton="0" quotePrefix="0" xfId="0"/>
    <xf numFmtId="0" fontId="5" fillId="0" borderId="2" applyAlignment="1" pivotButton="0" quotePrefix="0" xfId="0">
      <alignment vertical="center" wrapText="1"/>
    </xf>
    <xf numFmtId="0" fontId="6" fillId="3" borderId="1" applyAlignment="1" applyProtection="1" pivotButton="0" quotePrefix="0" xfId="0">
      <alignment horizontal="left"/>
      <protection locked="0" hidden="0"/>
    </xf>
    <xf numFmtId="0" fontId="0" fillId="0" borderId="2" applyProtection="1" pivotButton="0" quotePrefix="0" xfId="0">
      <protection locked="0" hidden="0"/>
    </xf>
    <xf numFmtId="0" fontId="7" fillId="2" borderId="0" applyAlignment="1" pivotButton="0" quotePrefix="0" xfId="0">
      <alignment horizontal="center" vertical="center"/>
    </xf>
    <xf numFmtId="165" fontId="2" fillId="3" borderId="1" applyAlignment="1" applyProtection="1" pivotButton="0" quotePrefix="0" xfId="0">
      <alignment horizontal="right"/>
      <protection locked="0" hidden="0"/>
    </xf>
    <xf numFmtId="166" fontId="2" fillId="3" borderId="1" applyAlignment="1" applyProtection="1" pivotButton="0" quotePrefix="0" xfId="0">
      <alignment horizontal="right"/>
      <protection locked="0" hidden="0"/>
    </xf>
    <xf numFmtId="0" fontId="8" fillId="4" borderId="0" applyAlignment="1" pivotButton="0" quotePrefix="0" xfId="0">
      <alignment vertical="center"/>
    </xf>
    <xf numFmtId="164" fontId="9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vertical="center"/>
    </xf>
    <xf numFmtId="167" fontId="10" fillId="0" borderId="2" pivotButton="0" quotePrefix="0" xfId="0"/>
    <xf numFmtId="168" fontId="10" fillId="0" borderId="2" pivotButton="0" quotePrefix="0" xfId="0"/>
    <xf numFmtId="0" fontId="12" fillId="0" borderId="0" pivotButton="0" quotePrefix="0" xfId="0"/>
    <xf numFmtId="169" fontId="2" fillId="3" borderId="1" applyAlignment="1" applyProtection="1" pivotButton="0" quotePrefix="0" xfId="0">
      <alignment horizontal="right"/>
      <protection locked="0" hidden="0"/>
    </xf>
    <xf numFmtId="170" fontId="2" fillId="3" borderId="1" applyAlignment="1" applyProtection="1" pivotButton="0" quotePrefix="0" xfId="0">
      <alignment horizontal="right"/>
      <protection locked="0" hidden="0"/>
    </xf>
    <xf numFmtId="0" fontId="13" fillId="0" borderId="0" pivotButton="0" quotePrefix="0" xfId="0"/>
    <xf numFmtId="0" fontId="14" fillId="0" borderId="0" applyAlignment="1" pivotButton="0" quotePrefix="0" xfId="0">
      <alignment vertical="top" wrapText="1"/>
    </xf>
    <xf numFmtId="0" fontId="10" fillId="0" borderId="0" pivotButton="0" quotePrefix="0" xfId="0"/>
    <xf numFmtId="0" fontId="20" fillId="2" borderId="0" applyAlignment="1" pivotButton="0" quotePrefix="0" xfId="0">
      <alignment horizontal="left" vertical="center"/>
    </xf>
    <xf numFmtId="0" fontId="20" fillId="2" borderId="0" applyAlignment="1" pivotButton="0" quotePrefix="0" xfId="0">
      <alignment horizontal="right" vertical="center"/>
    </xf>
    <xf numFmtId="0" fontId="20" fillId="2" borderId="0" applyAlignment="1" pivotButton="0" quotePrefix="0" xfId="0">
      <alignment horizontal="center" vertical="center"/>
    </xf>
    <xf numFmtId="171" fontId="2" fillId="0" borderId="2" pivotButton="0" quotePrefix="0" xfId="0"/>
    <xf numFmtId="164" fontId="2" fillId="0" borderId="2" pivotButton="0" quotePrefix="0" xfId="0"/>
    <xf numFmtId="0" fontId="2" fillId="0" borderId="2" applyAlignment="1" pivotButton="0" quotePrefix="0" xfId="0">
      <alignment horizontal="center"/>
    </xf>
    <xf numFmtId="0" fontId="21" fillId="0" borderId="2" pivotButton="0" quotePrefix="0" xfId="0"/>
  </cellXfs>
  <cellStyles count="1">
    <cellStyle name="Normal" xfId="0" builtinId="0" hidden="0"/>
  </cellStyles>
  <dxfs count="1">
    <dxf>
      <fill>
        <patternFill patternType="solid">
          <fgColor rgb="00F4F6F9"/>
          <bgColor rgb="00F4F6F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2</col>
      <colOff>0</colOff>
      <row>16</row>
      <rowOff>0</rowOff>
    </from>
    <ext cx="102870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erzteinvest.de/werbungskosten-rechner-assistenzarzt.html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1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" customWidth="1" min="2" max="2"/>
    <col width="44" customWidth="1" min="3" max="3"/>
    <col width="13" customWidth="1" min="4" max="4"/>
    <col width="11" customWidth="1" min="5" max="5"/>
    <col width="30" customWidth="1" min="6" max="6"/>
    <col hidden="1" width="13" customWidth="1" min="7" max="7"/>
    <col hidden="1" width="13" customWidth="1" min="8" max="8"/>
    <col hidden="1" width="13" customWidth="1" min="9" max="9"/>
  </cols>
  <sheetData>
    <row r="1" ht="10" customHeight="1"/>
    <row r="2" ht="32" customHeight="1">
      <c r="A2" s="1" t="n"/>
      <c r="B2" s="2" t="inlineStr">
        <is>
          <t>Der Netto-Hebel 2026 · Mein Jahr</t>
        </is>
      </c>
      <c r="C2" s="1" t="n"/>
      <c r="D2" s="1" t="n"/>
      <c r="E2" s="1" t="n"/>
      <c r="F2" s="1" t="n"/>
    </row>
    <row r="3" ht="54" customHeight="1">
      <c r="B3" s="3" t="inlineStr">
        <is>
          <t>Tragen Sie ein, was im Lauf des Jahres zusammenkommt — immer dann, wenn eine Rechnung kommt. Mehrere Rechnungen für denselben Posten: einzeln unter „Einzelbelege“, die Summe erscheint hier. Oben sehen Sie jederzeit Ihren Stand, dort steht auch die Zeile für den Rechner. Liste und Rechner gelten für das Steuerjahr 2026; für 2022 bis 2025 galten andere Werte, siehe Kompendium, Abschnitt 7.</t>
        </is>
      </c>
    </row>
    <row r="4"/>
    <row r="5"/>
    <row r="6" ht="24" customHeight="1">
      <c r="B6" s="4" t="n"/>
      <c r="C6" s="5" t="inlineStr">
        <is>
          <t>Ihr Stand</t>
        </is>
      </c>
      <c r="D6" s="4" t="n"/>
      <c r="E6" s="4" t="n"/>
      <c r="F6" s="6" t="inlineStr">
        <is>
          <t>füllt sich von selbst</t>
        </is>
      </c>
    </row>
    <row r="7">
      <c r="B7" s="7" t="n">
        <v>1</v>
      </c>
      <c r="C7" s="8" t="inlineStr">
        <is>
          <t>Klinikweg</t>
        </is>
      </c>
      <c r="D7" s="9">
        <f>D41</f>
        <v/>
      </c>
      <c r="E7" s="10" t="n"/>
      <c r="F7" s="10" t="n"/>
    </row>
    <row r="8">
      <c r="B8" s="7" t="n">
        <v>2</v>
      </c>
      <c r="C8" s="8" t="inlineStr">
        <is>
          <t>Beiträge und Versicherung</t>
        </is>
      </c>
      <c r="D8" s="9">
        <f>D50</f>
        <v/>
      </c>
      <c r="E8" s="10" t="n"/>
      <c r="F8" s="10" t="n"/>
    </row>
    <row r="9">
      <c r="B9" s="7" t="n">
        <v>3</v>
      </c>
      <c r="C9" s="8" t="inlineStr">
        <is>
          <t>Fortbildung und Kongresse</t>
        </is>
      </c>
      <c r="D9" s="9">
        <f>D62</f>
        <v/>
      </c>
      <c r="E9" s="10" t="n"/>
      <c r="F9" s="10" t="n"/>
    </row>
    <row r="10">
      <c r="B10" s="7" t="n">
        <v>4</v>
      </c>
      <c r="C10" s="8" t="inlineStr">
        <is>
          <t>Technik und Arbeitsmittel</t>
        </is>
      </c>
      <c r="D10" s="9">
        <f>D74</f>
        <v/>
      </c>
      <c r="E10" s="10" t="n"/>
      <c r="F10" s="10" t="n"/>
    </row>
    <row r="11">
      <c r="B11" s="7" t="n">
        <v>5</v>
      </c>
      <c r="C11" s="8" t="inlineStr">
        <is>
          <t>Kleidung und Reinigung</t>
        </is>
      </c>
      <c r="D11" s="9">
        <f>D81</f>
        <v/>
      </c>
      <c r="E11" s="10" t="n"/>
      <c r="F11" s="10" t="n"/>
    </row>
    <row r="12">
      <c r="B12" s="7" t="n">
        <v>6</v>
      </c>
      <c r="C12" s="8" t="inlineStr">
        <is>
          <t>Wohnen und Wechsel</t>
        </is>
      </c>
      <c r="D12" s="9">
        <f>D95</f>
        <v/>
      </c>
      <c r="E12" s="10" t="n"/>
      <c r="F12" s="10" t="n"/>
    </row>
    <row r="13">
      <c r="B13" s="7" t="n">
        <v>7</v>
      </c>
      <c r="C13" s="8" t="inlineStr">
        <is>
          <t>Weitere Posten außerhalb der Werbungskosten</t>
        </is>
      </c>
      <c r="D13" s="9">
        <f>D106</f>
        <v/>
      </c>
      <c r="E13" s="10" t="n"/>
      <c r="F13" s="10" t="n"/>
    </row>
    <row r="14">
      <c r="B14" s="7" t="n">
        <v>8</v>
      </c>
      <c r="C14" s="8" t="inlineStr">
        <is>
          <t>Altersvorsorge und Absicherung</t>
        </is>
      </c>
      <c r="D14" s="9">
        <f>D111</f>
        <v/>
      </c>
      <c r="E14" s="10" t="n"/>
      <c r="F14" s="10" t="n"/>
    </row>
    <row r="15">
      <c r="B15" s="11" t="n"/>
      <c r="C15" s="12" t="inlineStr">
        <is>
          <t>Berufliche Kosten, Blöcke 1 bis 6</t>
        </is>
      </c>
      <c r="D15" s="13">
        <f>D41+D50+D62+D74+D81+D95</f>
        <v/>
      </c>
      <c r="E15" s="11" t="n"/>
      <c r="F15" s="14" t="inlineStr">
        <is>
          <t>erfasst, vor Abzug privater Anteile</t>
        </is>
      </c>
    </row>
    <row r="16"/>
    <row r="17" ht="42" customHeight="1"/>
    <row r="18">
      <c r="C18" s="15" t="inlineStr">
        <is>
          <t>Ihre Werte in den Online-Rechner</t>
        </is>
      </c>
      <c r="F18" s="16" t="inlineStr">
        <is>
          <t>aerzteinvest.de/werbungskosten-rechner-assistenzarzt.html</t>
        </is>
      </c>
    </row>
    <row r="19">
      <c r="C19" s="17" t="inlineStr">
        <is>
          <t>1. Die Zelle unten anklicken und kopieren (⌘C oder Strg+C).  2. Im Rechner auf „Werte übernehmen“ klicken.</t>
        </is>
      </c>
    </row>
    <row r="20" ht="44" customHeight="1">
      <c r="C20" s="18">
        <f>"NH26"&amp;"|brutto="&amp;ROUND(SUMIF(H:H,"brutto",G:G)*100,0)&amp;IF(G28="","","|kist="&amp;G28)&amp;IF(G25="","","|famstand="&amp;G25)&amp;"|partnerbrutto="&amp;ROUND(SUMIF(H:H,"partnerbrutto",G:G)*100,0)&amp;IF(G27="","","|kinder="&amp;G27)&amp;IF(G29="","","|kv="&amp;G29)&amp;"|pkvmonat="&amp;ROUND(SUMIF(H:H,"pkvmonat",G:G)*100,0)&amp;"|pkvbeitrag="&amp;ROUND(SUMIF(H:H,"pkvbeitrag",G:G)*100,0)&amp;"|pkvag="&amp;ROUND(SUMIF(H:H,"pkvag",G:G)*100,0)&amp;"|km="&amp;ROUND(SUMIF(H:H,"km",G:G)*100,0)&amp;"|tage="&amp;ROUND(SUMIF(H:H,"tage",G:G)*100,0)&amp;IF(G37="","","|auto="&amp;G37)&amp;"|jobticket="&amp;ROUND(SUMIF(H:H,"jobticket",G:G)*100,0)&amp;"|kammer="&amp;ROUND(SUMIF(H:H,"kammer",G:G)*100,0)&amp;"|mb="&amp;ROUND(SUMIF(H:H,"mb",G:G)*100,0)&amp;"|verband="&amp;ROUND(SUMIF(H:H,"verband",G:G)*100,0)&amp;"|haftpflicht="&amp;ROUND(SUMIF(H:H,"haftpflicht",G:G)*100,0)&amp;"|unfallv="&amp;ROUND(SUMIF(H:H,"unfallv",G:G)*100,0)&amp;"|gebuehr="&amp;ROUND(SUMIF(H:H,"gebuehr",G:G)*100,0)&amp;"|fkm="&amp;ROUND(SUMIF(H:H,"fkm",G:G)*100,0)&amp;"|hotel="&amp;ROUND(SUMIF(H:H,"hotel",G:G)*100,0)&amp;"|t14="&amp;ROUND(SUMIF(H:H,"t14",G:G)*100,0)&amp;"|t28="&amp;ROUND(SUMIF(H:H,"t28",G:G)*100,0)&amp;"|literatur="&amp;ROUND(SUMIF(H:H,"literatur",G:G)*100,0)&amp;"|pc="&amp;ROUND(SUMIF(H:H,"pc",G:G)*100,0)&amp;IF(G69="","","|pcant="&amp;G69)&amp;"|klein="&amp;ROUND(SUMIF(H:H,"klein",G:G)*100,0)&amp;"|handy="&amp;ROUND(SUMIF(H:H,"handy",G:G)*100,0)&amp;IF(G71="","","|handyant="&amp;G71)&amp;"|tarif="&amp;ROUND(SUMIF(H:H,"tarif",G:G)*100,0)&amp;"|kleidung="&amp;ROUND(SUMIF(H:H,"kleidung",G:G)*100,0)&amp;"|reinigung="&amp;ROUND(SUMIF(H:H,"reinigung",G:G)*100,0)&amp;"|miete="&amp;ROUND(SUMIF(H:H,"miete",G:G)*100,0)&amp;"|monate="&amp;ROUND(SUMIF(H:H,"monate",G:G)*100,0)&amp;"|heimkm="&amp;ROUND(SUMIF(H:H,"heimkm",G:G)*100,0)&amp;"|heimzahl="&amp;ROUND(SUMIF(H:H,"heimzahl",G:G)*100,0)&amp;"|umzug="&amp;ROUND(SUMIF(H:H,"umzug",G:G)*100,0)&amp;"|sonstwk="&amp;ROUND(SUMIF(H:H,"sonstwk",G:G)*100,0)&amp;"|spenden="&amp;ROUND(SUMIF(H:H,"spenden",G:G)*100,0)&amp;"|kistgezahlt="&amp;ROUND(SUMIF(H:H,"kistgezahlt",G:G)*100,0)&amp;"|krank="&amp;ROUND(SUMIF(H:H,"krank",G:G)*100,0)&amp;"|handwerker="&amp;ROUND(SUMIF(H:H,"handwerker",G:G)*100,0)&amp;"|haushalt="&amp;ROUND(SUMIF(H:H,"haushalt",G:G)*100,0)&amp;"|basisrente="&amp;ROUND(SUMIF(H:H,"basisrente",G:G)*100,0)</f>
        <v/>
      </c>
      <c r="D20" s="19" t="n"/>
      <c r="E20" s="19" t="n"/>
      <c r="F20" s="20" t="n"/>
    </row>
    <row r="21" ht="22" customHeight="1">
      <c r="C21" s="21" t="inlineStr">
        <is>
          <t>Alle Felder füllen sich von selbst. Übertragen wird dabei nichts — die Zeile bleibt auf Ihrem Gerät.</t>
        </is>
      </c>
    </row>
    <row r="22"/>
    <row r="23" ht="24" customHeight="1">
      <c r="B23" s="1" t="n"/>
      <c r="C23" s="22" t="inlineStr">
        <is>
          <t>Ihre persönlichen Angaben 2026</t>
        </is>
      </c>
      <c r="D23" s="1" t="n"/>
      <c r="E23" s="1" t="n"/>
      <c r="F23" s="1" t="n"/>
    </row>
    <row r="24">
      <c r="C24" s="23" t="inlineStr">
        <is>
          <t>Bruttogehalt im Jahr, samt Diensten</t>
        </is>
      </c>
      <c r="D24" s="24" t="n"/>
      <c r="E24" s="25" t="n"/>
      <c r="F24" s="26" t="inlineStr">
        <is>
          <t>von der Lohnabrechnung Dezember</t>
        </is>
      </c>
      <c r="G24">
        <f>N(D24)</f>
        <v/>
      </c>
      <c r="H24" t="inlineStr">
        <is>
          <t>brutto</t>
        </is>
      </c>
    </row>
    <row r="25">
      <c r="C25" s="23" t="inlineStr">
        <is>
          <t>Familienstand</t>
        </is>
      </c>
      <c r="D25" s="27" t="n"/>
      <c r="E25" s="28" t="n"/>
      <c r="F25" s="25" t="n"/>
      <c r="G25">
        <f>IFERROR(VLOOKUP(D25,Liste!$D$2:$E$3,2,FALSE),"")</f>
        <v/>
      </c>
      <c r="H25" t="inlineStr">
        <is>
          <t>famstand</t>
        </is>
      </c>
    </row>
    <row r="26" ht="24" customHeight="1">
      <c r="C26" s="23" t="inlineStr">
        <is>
          <t>Einkommen Ehepartner im Jahr</t>
        </is>
      </c>
      <c r="D26" s="24" t="n"/>
      <c r="E26" s="25" t="n"/>
      <c r="F26" s="26" t="inlineStr">
        <is>
          <t>nur verheiratet; kein eigenes Einkommen: leer lassen</t>
        </is>
      </c>
      <c r="G26">
        <f>N(D26)</f>
        <v/>
      </c>
      <c r="H26" t="inlineStr">
        <is>
          <t>partnerbrutto</t>
        </is>
      </c>
    </row>
    <row r="27">
      <c r="C27" s="23" t="inlineStr">
        <is>
          <t>Kinder mit Kindergeld</t>
        </is>
      </c>
      <c r="D27" s="27" t="n"/>
      <c r="E27" s="28" t="n"/>
      <c r="F27" s="25" t="n"/>
      <c r="G27">
        <f>IFERROR(VLOOKUP(D27,Liste!$G$2:$H$7,2,FALSE),"")</f>
        <v/>
      </c>
      <c r="H27" t="inlineStr">
        <is>
          <t>kinder</t>
        </is>
      </c>
    </row>
    <row r="28">
      <c r="C28" s="23" t="inlineStr">
        <is>
          <t>Kirchensteuer</t>
        </is>
      </c>
      <c r="D28" s="27" t="n"/>
      <c r="E28" s="28" t="n"/>
      <c r="F28" s="25" t="n"/>
      <c r="G28">
        <f>IFERROR(VLOOKUP(D28,Liste!$A$2:$B$4,2,FALSE),"")</f>
        <v/>
      </c>
      <c r="H28" t="inlineStr">
        <is>
          <t>kist</t>
        </is>
      </c>
    </row>
    <row r="29">
      <c r="C29" s="23" t="inlineStr">
        <is>
          <t>Krankenversicherung</t>
        </is>
      </c>
      <c r="D29" s="27" t="n"/>
      <c r="E29" s="28" t="n"/>
      <c r="F29" s="25" t="n"/>
      <c r="G29">
        <f>IFERROR(VLOOKUP(D29,Liste!$J$2:$K$3,2,FALSE),"")</f>
        <v/>
      </c>
      <c r="H29" t="inlineStr">
        <is>
          <t>kv</t>
        </is>
      </c>
    </row>
    <row r="30" ht="24" customHeight="1">
      <c r="C30" s="23" t="inlineStr">
        <is>
          <t>Privat: Beitrag KV + PV im Monat, inkl. Kinder</t>
        </is>
      </c>
      <c r="D30" s="24" t="n"/>
      <c r="E30" s="25" t="n"/>
      <c r="F30" s="26" t="inlineStr">
        <is>
          <t>je Monat; der Rechner schätzt den absetzbaren Teil</t>
        </is>
      </c>
      <c r="G30">
        <f>N(D30)</f>
        <v/>
      </c>
      <c r="H30" t="inlineStr">
        <is>
          <t>pkvmonat</t>
        </is>
      </c>
    </row>
    <row r="31" ht="24" customHeight="1">
      <c r="C31" s="23" t="inlineStr">
        <is>
          <t>Privat, genau: Basisbeitrag im Jahr</t>
        </is>
      </c>
      <c r="D31" s="24" t="n"/>
      <c r="E31" s="25" t="n"/>
      <c r="F31" s="26" t="inlineStr">
        <is>
          <t>laut Beitragsbescheinigung; statt Monatsbeitrag</t>
        </is>
      </c>
      <c r="G31">
        <f>N(D31)</f>
        <v/>
      </c>
      <c r="H31" t="inlineStr">
        <is>
          <t>pkvbeitrag</t>
        </is>
      </c>
    </row>
    <row r="32">
      <c r="C32" s="23" t="inlineStr">
        <is>
          <t>Privat, genau: Arbeitgeberzuschuss im Jahr</t>
        </is>
      </c>
      <c r="D32" s="24" t="n"/>
      <c r="E32" s="25" t="n"/>
      <c r="F32" s="26" t="inlineStr">
        <is>
          <t>laut Lohnsteuerbescheinigung</t>
        </is>
      </c>
      <c r="G32">
        <f>N(D32)</f>
        <v/>
      </c>
      <c r="H32" t="inlineStr">
        <is>
          <t>pkvag</t>
        </is>
      </c>
    </row>
    <row r="33"/>
    <row r="34" ht="24" customHeight="1">
      <c r="B34" s="29" t="n">
        <v>1</v>
      </c>
      <c r="C34" s="22" t="inlineStr">
        <is>
          <t>Klinikweg</t>
        </is>
      </c>
      <c r="D34" s="1" t="n"/>
      <c r="E34" s="1" t="n"/>
      <c r="F34" s="1" t="n"/>
    </row>
    <row r="35" ht="24" customHeight="1">
      <c r="C35" s="23" t="inlineStr">
        <is>
          <t>Entfernung zur Klinik, einfache Strecke</t>
        </is>
      </c>
      <c r="D35" s="30" t="n"/>
      <c r="E35" s="25" t="n"/>
      <c r="F35" s="26" t="inlineStr">
        <is>
          <t>kürzeste Straßenverbindung, eine Richtung</t>
        </is>
      </c>
      <c r="G35">
        <f>N(D35)</f>
        <v/>
      </c>
      <c r="H35" t="inlineStr">
        <is>
          <t>km</t>
        </is>
      </c>
    </row>
    <row r="36" ht="24" customHeight="1">
      <c r="C36" s="23" t="inlineStr">
        <is>
          <t>Arbeitstage im Jahr, samt Wochenenddiensten</t>
        </is>
      </c>
      <c r="D36" s="31" t="n"/>
      <c r="E36" s="25" t="n"/>
      <c r="F36" s="26" t="inlineStr">
        <is>
          <t>jeder Tag, an dem Sie zur Klinik fahren</t>
        </is>
      </c>
      <c r="G36">
        <f>N(D36)</f>
        <v/>
      </c>
      <c r="H36" t="inlineStr">
        <is>
          <t>tage</t>
        </is>
      </c>
    </row>
    <row r="37">
      <c r="C37" s="23" t="inlineStr">
        <is>
          <t>Womit fahren Sie überwiegend?</t>
        </is>
      </c>
      <c r="D37" s="27" t="n"/>
      <c r="E37" s="28" t="n"/>
      <c r="F37" s="25" t="n"/>
      <c r="G37">
        <f>IFERROR(VLOOKUP(D37,Liste!$M$2:$N$3,2,FALSE),"")</f>
        <v/>
      </c>
      <c r="H37" t="inlineStr">
        <is>
          <t>auto</t>
        </is>
      </c>
    </row>
    <row r="38" ht="30" customHeight="1">
      <c r="B38" s="11" t="n"/>
      <c r="C38" s="32">
        <f>"ergibt  "&amp;TEXT(N(D35),"0")&amp;" km × 0,38 € × "&amp;TEXT(N(D36),"0")&amp;" Tage"</f>
        <v/>
      </c>
      <c r="D38" s="33">
        <f>IF(D37="Rad, Bus oder Bahn",MIN(N(D35)*0.38*N(D36),4500),N(D35)*0.38*N(D36))</f>
        <v/>
      </c>
      <c r="E38" s="11" t="n"/>
      <c r="F38" s="34" t="inlineStr">
        <is>
          <t>mit Rad, Bus oder Bahn höchstens 4.500 €</t>
        </is>
      </c>
      <c r="G38">
        <f>MAX(0,D38-N(D39))</f>
        <v/>
      </c>
    </row>
    <row r="39" ht="24" customHeight="1">
      <c r="C39" s="23" t="inlineStr">
        <is>
          <t>Steuerfreier Fahrtzuschuss oder Jobticket</t>
        </is>
      </c>
      <c r="D39" s="24" t="n"/>
      <c r="E39" s="25" t="n"/>
      <c r="F39" s="26" t="inlineStr">
        <is>
          <t>wird abgezogen, steht auf der Lohnabrechnung</t>
        </is>
      </c>
      <c r="G39">
        <f>N(D39)</f>
        <v/>
      </c>
      <c r="H39" t="inlineStr">
        <is>
          <t>jobticket</t>
        </is>
      </c>
    </row>
    <row r="40">
      <c r="C40" s="23" t="inlineStr">
        <is>
          <t>Unfall auf dem Arbeitsweg, selbst getragen</t>
        </is>
      </c>
      <c r="D40" s="24" t="n"/>
      <c r="E40" s="35">
        <f>SUMIF('Einzelbelege'!D:D,C40,'Einzelbelege'!E:E)</f>
        <v/>
      </c>
      <c r="F40" s="26" t="inlineStr">
        <is>
          <t>nach Erstattung der Versicherung</t>
        </is>
      </c>
      <c r="G40">
        <f>N(D40)+N(E40)</f>
        <v/>
      </c>
      <c r="H40" t="inlineStr">
        <is>
          <t>sonstwk</t>
        </is>
      </c>
    </row>
    <row r="41" ht="20" customHeight="1">
      <c r="B41" s="11" t="n"/>
      <c r="C41" s="12" t="inlineStr">
        <is>
          <t>Block 1, erfasst</t>
        </is>
      </c>
      <c r="D41" s="13">
        <f>G38+G40</f>
        <v/>
      </c>
      <c r="E41" s="11" t="n"/>
      <c r="F41" s="11" t="n"/>
    </row>
    <row r="42"/>
    <row r="43"/>
    <row r="44" ht="24" customHeight="1">
      <c r="B44" s="29" t="n">
        <v>2</v>
      </c>
      <c r="C44" s="22" t="inlineStr">
        <is>
          <t>Beiträge und Versicherung</t>
        </is>
      </c>
      <c r="D44" s="1" t="n"/>
      <c r="E44" s="1" t="n"/>
      <c r="F44" s="1" t="n"/>
    </row>
    <row r="45">
      <c r="C45" s="23" t="inlineStr">
        <is>
          <t>Kammerbeitrag</t>
        </is>
      </c>
      <c r="D45" s="24" t="n"/>
      <c r="E45" s="35">
        <f>SUMIF('Einzelbelege'!D:D,C45,'Einzelbelege'!E:E)</f>
        <v/>
      </c>
      <c r="F45" s="26" t="inlineStr">
        <is>
          <t>laut Beitragsbescheid</t>
        </is>
      </c>
      <c r="G45">
        <f>N(D45)+N(E45)</f>
        <v/>
      </c>
      <c r="H45" t="inlineStr">
        <is>
          <t>kammer</t>
        </is>
      </c>
    </row>
    <row r="46">
      <c r="C46" s="23" t="inlineStr">
        <is>
          <t>Fachgesellschaft</t>
        </is>
      </c>
      <c r="D46" s="24" t="n"/>
      <c r="E46" s="35">
        <f>SUMIF('Einzelbelege'!D:D,C46,'Einzelbelege'!E:E)</f>
        <v/>
      </c>
      <c r="F46" s="25" t="n"/>
      <c r="G46">
        <f>N(D46)+N(E46)</f>
        <v/>
      </c>
      <c r="H46" t="inlineStr">
        <is>
          <t>verband</t>
        </is>
      </c>
    </row>
    <row r="47">
      <c r="C47" s="23" t="inlineStr">
        <is>
          <t>Hartmannbund, weitere Berufsverbände</t>
        </is>
      </c>
      <c r="D47" s="24" t="n"/>
      <c r="E47" s="35">
        <f>SUMIF('Einzelbelege'!D:D,C47,'Einzelbelege'!E:E)</f>
        <v/>
      </c>
      <c r="F47" s="25" t="n"/>
      <c r="G47">
        <f>N(D47)+N(E47)</f>
        <v/>
      </c>
      <c r="H47" t="inlineStr">
        <is>
          <t>verband</t>
        </is>
      </c>
    </row>
    <row r="48" ht="24" customHeight="1">
      <c r="C48" s="23" t="inlineStr">
        <is>
          <t>Eigene Berufshaftpflicht</t>
        </is>
      </c>
      <c r="D48" s="24" t="n"/>
      <c r="E48" s="35">
        <f>SUMIF('Einzelbelege'!D:D,C48,'Einzelbelege'!E:E)</f>
        <v/>
      </c>
      <c r="F48" s="26" t="inlineStr">
        <is>
          <t>nur eine eigene, neben der der Klinik</t>
        </is>
      </c>
      <c r="G48">
        <f>N(D48)+N(E48)</f>
        <v/>
      </c>
      <c r="H48" t="inlineStr">
        <is>
          <t>haftpflicht</t>
        </is>
      </c>
    </row>
    <row r="49">
      <c r="C49" s="23" t="inlineStr">
        <is>
          <t>Unfallversicherung, voller Jahresbeitrag</t>
        </is>
      </c>
      <c r="D49" s="24" t="n"/>
      <c r="E49" s="35">
        <f>SUMIF('Einzelbelege'!D:D,C49,'Einzelbelege'!E:E)</f>
        <v/>
      </c>
      <c r="F49" s="26" t="inlineStr">
        <is>
          <t>der Rechner nimmt die Hälfte</t>
        </is>
      </c>
      <c r="G49">
        <f>N(D49)+N(E49)</f>
        <v/>
      </c>
      <c r="H49" t="inlineStr">
        <is>
          <t>unfallv</t>
        </is>
      </c>
    </row>
    <row r="50" ht="20" customHeight="1">
      <c r="B50" s="11" t="n"/>
      <c r="C50" s="12" t="inlineStr">
        <is>
          <t>Block 2, erfasst</t>
        </is>
      </c>
      <c r="D50" s="13">
        <f>G45+G46+G47+G48+G49</f>
        <v/>
      </c>
      <c r="E50" s="11" t="n"/>
      <c r="F50" s="11" t="n"/>
    </row>
    <row r="51"/>
    <row r="52"/>
    <row r="53" ht="24" customHeight="1">
      <c r="B53" s="29" t="n">
        <v>3</v>
      </c>
      <c r="C53" s="22" t="inlineStr">
        <is>
          <t>Fortbildung und Kongresse</t>
        </is>
      </c>
      <c r="D53" s="1" t="n"/>
      <c r="E53" s="1" t="n"/>
      <c r="F53" s="1" t="n"/>
    </row>
    <row r="54">
      <c r="C54" s="23" t="inlineStr">
        <is>
          <t>Kongress- und Kursgebühren</t>
        </is>
      </c>
      <c r="D54" s="24" t="n"/>
      <c r="E54" s="35">
        <f>SUMIF('Einzelbelege'!D:D,C54,'Einzelbelege'!E:E)</f>
        <v/>
      </c>
      <c r="F54" s="26" t="inlineStr">
        <is>
          <t>nur, was Sie selbst bezahlt haben</t>
        </is>
      </c>
      <c r="G54">
        <f>N(D54)+N(E54)</f>
        <v/>
      </c>
      <c r="H54" t="inlineStr">
        <is>
          <t>gebuehr</t>
        </is>
      </c>
    </row>
    <row r="55">
      <c r="C55" s="23" t="inlineStr">
        <is>
          <t>Hotel bei Kongress oder Kurs</t>
        </is>
      </c>
      <c r="D55" s="24" t="n"/>
      <c r="E55" s="35">
        <f>SUMIF('Einzelbelege'!D:D,C55,'Einzelbelege'!E:E)</f>
        <v/>
      </c>
      <c r="F55" s="25" t="n"/>
      <c r="G55">
        <f>N(D55)+N(E55)</f>
        <v/>
      </c>
      <c r="H55" t="inlineStr">
        <is>
          <t>hotel</t>
        </is>
      </c>
    </row>
    <row r="56" ht="24" customHeight="1">
      <c r="C56" s="23" t="inlineStr">
        <is>
          <t>Kilometer zu Kongressen und Kursen</t>
        </is>
      </c>
      <c r="D56" s="30" t="n"/>
      <c r="E56" s="36">
        <f>IF(N(D56)=0,"",N(D56)*0.3)</f>
        <v/>
      </c>
      <c r="F56" s="26" t="inlineStr">
        <is>
          <t>hin und zurück, eigenes Auto (in den Rechner gehen die Kilometer, er rechnet selbst um)</t>
        </is>
      </c>
      <c r="G56">
        <f>N(D56)</f>
        <v/>
      </c>
      <c r="H56" t="inlineStr">
        <is>
          <t>fkm</t>
        </is>
      </c>
      <c r="I56">
        <f>N(D56)*0.3</f>
        <v/>
      </c>
    </row>
    <row r="57">
      <c r="C57" s="23" t="inlineStr">
        <is>
          <t>Tage über 8 Stunden unterwegs, An- und Abreisetage</t>
        </is>
      </c>
      <c r="D57" s="31" t="n"/>
      <c r="E57" s="36">
        <f>IF(N(D57)=0,"",N(D57)*14.0)</f>
        <v/>
      </c>
      <c r="F57" s="26" t="inlineStr">
        <is>
          <t>(in den Rechner gehen die Tage)</t>
        </is>
      </c>
      <c r="G57">
        <f>N(D57)</f>
        <v/>
      </c>
      <c r="H57" t="inlineStr">
        <is>
          <t>t14</t>
        </is>
      </c>
      <c r="I57">
        <f>N(D57)*14.0</f>
        <v/>
      </c>
    </row>
    <row r="58">
      <c r="C58" s="23" t="inlineStr">
        <is>
          <t>Volle Tage unterwegs</t>
        </is>
      </c>
      <c r="D58" s="31" t="n"/>
      <c r="E58" s="36">
        <f>IF(N(D58)=0,"",N(D58)*28.0)</f>
        <v/>
      </c>
      <c r="F58" s="26" t="inlineStr">
        <is>
          <t>(in den Rechner gehen die Tage)</t>
        </is>
      </c>
      <c r="G58">
        <f>N(D58)</f>
        <v/>
      </c>
      <c r="H58" t="inlineStr">
        <is>
          <t>t28</t>
        </is>
      </c>
      <c r="I58">
        <f>N(D58)*28.0</f>
        <v/>
      </c>
    </row>
    <row r="59">
      <c r="C59" s="23" t="inlineStr">
        <is>
          <t>Facharztprüfung, Prüfungsgebühren</t>
        </is>
      </c>
      <c r="D59" s="24" t="n"/>
      <c r="E59" s="35">
        <f>SUMIF('Einzelbelege'!D:D,C59,'Einzelbelege'!E:E)</f>
        <v/>
      </c>
      <c r="F59" s="25" t="n"/>
      <c r="G59">
        <f>N(D59)+N(E59)</f>
        <v/>
      </c>
      <c r="H59" t="inlineStr">
        <is>
          <t>literatur</t>
        </is>
      </c>
    </row>
    <row r="60">
      <c r="C60" s="23" t="inlineStr">
        <is>
          <t>Fachbücher, Fachzeitschriften, Lern-Apps</t>
        </is>
      </c>
      <c r="D60" s="24" t="n"/>
      <c r="E60" s="35">
        <f>SUMIF('Einzelbelege'!D:D,C60,'Einzelbelege'!E:E)</f>
        <v/>
      </c>
      <c r="F60" s="25" t="n"/>
      <c r="G60">
        <f>N(D60)+N(E60)</f>
        <v/>
      </c>
      <c r="H60" t="inlineStr">
        <is>
          <t>literatur</t>
        </is>
      </c>
    </row>
    <row r="61" ht="24" customHeight="1">
      <c r="C61" s="23" t="inlineStr">
        <is>
          <t>Doktorarbeit neben dem Beruf</t>
        </is>
      </c>
      <c r="D61" s="24" t="n"/>
      <c r="E61" s="35">
        <f>SUMIF('Einzelbelege'!D:D,C61,'Einzelbelege'!E:E)</f>
        <v/>
      </c>
      <c r="F61" s="26" t="inlineStr">
        <is>
          <t>Druck, Literatur, Statistik, Fahrten</t>
        </is>
      </c>
      <c r="G61">
        <f>N(D61)+N(E61)</f>
        <v/>
      </c>
      <c r="H61" t="inlineStr">
        <is>
          <t>sonstwk</t>
        </is>
      </c>
    </row>
    <row r="62" ht="20" customHeight="1">
      <c r="B62" s="11" t="n"/>
      <c r="C62" s="12" t="inlineStr">
        <is>
          <t>Block 3, erfasst</t>
        </is>
      </c>
      <c r="D62" s="13">
        <f>G54+G55+I56+I57+I58+G59+G60+G61</f>
        <v/>
      </c>
      <c r="E62" s="11" t="n"/>
      <c r="F62" s="11" t="n"/>
    </row>
    <row r="63"/>
    <row r="64"/>
    <row r="65" ht="24" customHeight="1">
      <c r="B65" s="29" t="n">
        <v>4</v>
      </c>
      <c r="C65" s="22" t="inlineStr">
        <is>
          <t>Technik und Arbeitsmittel</t>
        </is>
      </c>
      <c r="D65" s="1" t="n"/>
      <c r="E65" s="1" t="n"/>
      <c r="F65" s="1" t="n"/>
    </row>
    <row r="66">
      <c r="C66" s="23" t="inlineStr">
        <is>
          <t>Laptop, Tablet, PC — voller Kaufpreis</t>
        </is>
      </c>
      <c r="D66" s="24" t="n"/>
      <c r="E66" s="35">
        <f>SUMIF('Einzelbelege'!D:D,C66,'Einzelbelege'!E:E)</f>
        <v/>
      </c>
      <c r="F66" s="25" t="n"/>
      <c r="G66">
        <f>N(D66)+N(E66)</f>
        <v/>
      </c>
      <c r="H66" t="inlineStr">
        <is>
          <t>pc</t>
        </is>
      </c>
    </row>
    <row r="67">
      <c r="C67" s="23" t="inlineStr">
        <is>
          <t>Monitor, Drucker, Tastatur, Zubehör</t>
        </is>
      </c>
      <c r="D67" s="24" t="n"/>
      <c r="E67" s="35">
        <f>SUMIF('Einzelbelege'!D:D,C67,'Einzelbelege'!E:E)</f>
        <v/>
      </c>
      <c r="F67" s="25" t="n"/>
      <c r="G67">
        <f>N(D67)+N(E67)</f>
        <v/>
      </c>
      <c r="H67" t="inlineStr">
        <is>
          <t>pc</t>
        </is>
      </c>
    </row>
    <row r="68">
      <c r="C68" s="23" t="inlineStr">
        <is>
          <t>Software</t>
        </is>
      </c>
      <c r="D68" s="24" t="n"/>
      <c r="E68" s="35">
        <f>SUMIF('Einzelbelege'!D:D,C68,'Einzelbelege'!E:E)</f>
        <v/>
      </c>
      <c r="F68" s="25" t="n"/>
      <c r="G68">
        <f>N(D68)+N(E68)</f>
        <v/>
      </c>
      <c r="H68" t="inlineStr">
        <is>
          <t>pc</t>
        </is>
      </c>
    </row>
    <row r="69">
      <c r="C69" s="23" t="inlineStr">
        <is>
          <t xml:space="preserve">      davon beruflich</t>
        </is>
      </c>
      <c r="D69" s="27" t="n"/>
      <c r="E69" s="28" t="n"/>
      <c r="F69" s="26" t="inlineStr">
        <is>
          <t>zieht der Rechner ab</t>
        </is>
      </c>
      <c r="G69">
        <f>IFERROR(VLOOKUP(D69,Liste!$P$2:$Q$4,2,FALSE),"")</f>
        <v/>
      </c>
      <c r="H69" t="inlineStr">
        <is>
          <t>pcant</t>
        </is>
      </c>
    </row>
    <row r="70">
      <c r="C70" s="23" t="inlineStr">
        <is>
          <t>Handy, voller Kaufpreis des Geräts</t>
        </is>
      </c>
      <c r="D70" s="24" t="n"/>
      <c r="E70" s="35">
        <f>SUMIF('Einzelbelege'!D:D,C70,'Einzelbelege'!E:E)</f>
        <v/>
      </c>
      <c r="F70" s="25" t="n"/>
      <c r="G70">
        <f>N(D70)+N(E70)</f>
        <v/>
      </c>
      <c r="H70" t="inlineStr">
        <is>
          <t>handy</t>
        </is>
      </c>
    </row>
    <row r="71">
      <c r="C71" s="23" t="inlineStr">
        <is>
          <t xml:space="preserve">      davon beruflich</t>
        </is>
      </c>
      <c r="D71" s="27" t="n"/>
      <c r="E71" s="28" t="n"/>
      <c r="F71" s="26" t="inlineStr">
        <is>
          <t>zieht der Rechner ab</t>
        </is>
      </c>
      <c r="G71">
        <f>IFERROR(VLOOKUP(D71,Liste!$S$2:$T$4,2,FALSE),"")</f>
        <v/>
      </c>
      <c r="H71" t="inlineStr">
        <is>
          <t>handyant</t>
        </is>
      </c>
    </row>
    <row r="72">
      <c r="C72" s="23" t="inlineStr">
        <is>
          <t>Stethoskop, Instrumente, bis 952 € je Stück</t>
        </is>
      </c>
      <c r="D72" s="24" t="n"/>
      <c r="E72" s="35">
        <f>SUMIFS('Einzelbelege'!E:E,'Einzelbelege'!D:D,C72,'Einzelbelege'!E:E,"&lt;=952")</f>
        <v/>
      </c>
      <c r="F72" s="26" t="inlineStr">
        <is>
          <t>teurere verteilt unter Block 6</t>
        </is>
      </c>
      <c r="G72">
        <f>N(D72)+N(E72)</f>
        <v/>
      </c>
      <c r="H72" t="inlineStr">
        <is>
          <t>klein</t>
        </is>
      </c>
    </row>
    <row r="73">
      <c r="C73" s="23" t="inlineStr">
        <is>
          <t>Handy- und Internetvertrag, Betrag im Monat</t>
        </is>
      </c>
      <c r="D73" s="24" t="n"/>
      <c r="E73" s="25" t="n"/>
      <c r="F73" s="26" t="inlineStr">
        <is>
          <t>je Monat, nicht in der Summe</t>
        </is>
      </c>
      <c r="G73">
        <f>N(D73)</f>
        <v/>
      </c>
      <c r="H73" t="inlineStr">
        <is>
          <t>tarif</t>
        </is>
      </c>
    </row>
    <row r="74" ht="20" customHeight="1">
      <c r="B74" s="11" t="n"/>
      <c r="C74" s="12" t="inlineStr">
        <is>
          <t>Block 4, erfasst, vor Abzug des privaten Anteils</t>
        </is>
      </c>
      <c r="D74" s="13">
        <f>G66+G67+G68+G70+G72</f>
        <v/>
      </c>
      <c r="E74" s="11" t="n"/>
      <c r="F74" s="11" t="n"/>
    </row>
    <row r="75"/>
    <row r="76"/>
    <row r="77" ht="24" customHeight="1">
      <c r="B77" s="29" t="n">
        <v>5</v>
      </c>
      <c r="C77" s="22" t="inlineStr">
        <is>
          <t>Kleidung und Reinigung</t>
        </is>
      </c>
      <c r="D77" s="1" t="n"/>
      <c r="E77" s="1" t="n"/>
      <c r="F77" s="1" t="n"/>
    </row>
    <row r="78" ht="24" customHeight="1">
      <c r="C78" s="23" t="inlineStr">
        <is>
          <t>Kittel, Kasack, OP- und Schutzkleidung</t>
        </is>
      </c>
      <c r="D78" s="24" t="n"/>
      <c r="E78" s="35">
        <f>SUMIF('Einzelbelege'!D:D,C78,'Einzelbelege'!E:E)</f>
        <v/>
      </c>
      <c r="F78" s="26" t="inlineStr">
        <is>
          <t>was man privat so gut wie nie trägt</t>
        </is>
      </c>
      <c r="G78">
        <f>N(D78)+N(E78)</f>
        <v/>
      </c>
      <c r="H78" t="inlineStr">
        <is>
          <t>kleidung</t>
        </is>
      </c>
    </row>
    <row r="79">
      <c r="C79" s="23" t="inlineStr">
        <is>
          <t>Schutzschuhe</t>
        </is>
      </c>
      <c r="D79" s="24" t="n"/>
      <c r="E79" s="35">
        <f>SUMIF('Einzelbelege'!D:D,C79,'Einzelbelege'!E:E)</f>
        <v/>
      </c>
      <c r="F79" s="25" t="n"/>
      <c r="G79">
        <f>N(D79)+N(E79)</f>
        <v/>
      </c>
      <c r="H79" t="inlineStr">
        <is>
          <t>kleidung</t>
        </is>
      </c>
    </row>
    <row r="80">
      <c r="C80" s="23" t="inlineStr">
        <is>
          <t>Reinigung der Berufskleidung</t>
        </is>
      </c>
      <c r="D80" s="24" t="n"/>
      <c r="E80" s="35">
        <f>SUMIF('Einzelbelege'!D:D,C80,'Einzelbelege'!E:E)</f>
        <v/>
      </c>
      <c r="F80" s="26" t="inlineStr">
        <is>
          <t>wer selbst wäscht: eine Schätzung</t>
        </is>
      </c>
      <c r="G80">
        <f>N(D80)+N(E80)</f>
        <v/>
      </c>
      <c r="H80" t="inlineStr">
        <is>
          <t>reinigung</t>
        </is>
      </c>
    </row>
    <row r="81" ht="20" customHeight="1">
      <c r="B81" s="11" t="n"/>
      <c r="C81" s="12" t="inlineStr">
        <is>
          <t>Block 5, erfasst</t>
        </is>
      </c>
      <c r="D81" s="13">
        <f>G78+G79+G80</f>
        <v/>
      </c>
      <c r="E81" s="11" t="n"/>
      <c r="F81" s="11" t="n"/>
    </row>
    <row r="82"/>
    <row r="83"/>
    <row r="84" ht="24" customHeight="1">
      <c r="B84" s="29" t="n">
        <v>6</v>
      </c>
      <c r="C84" s="22" t="inlineStr">
        <is>
          <t>Wohnen und Wechsel</t>
        </is>
      </c>
      <c r="D84" s="1" t="n"/>
      <c r="E84" s="1" t="n"/>
      <c r="F84" s="1" t="n"/>
    </row>
    <row r="85" ht="24" customHeight="1">
      <c r="C85" s="23" t="inlineStr">
        <is>
          <t>Umzug wegen der Stelle</t>
        </is>
      </c>
      <c r="D85" s="24" t="n"/>
      <c r="E85" s="35">
        <f>SUMIF('Einzelbelege'!D:D,C85,'Einzelbelege'!E:E)</f>
        <v/>
      </c>
      <c r="F85" s="26" t="inlineStr">
        <is>
          <t>Umzugsfirma, Kartons, doppelte Miete</t>
        </is>
      </c>
      <c r="G85">
        <f>N(D85)+N(E85)</f>
        <v/>
      </c>
      <c r="H85" t="inlineStr">
        <is>
          <t>umzug</t>
        </is>
      </c>
    </row>
    <row r="86">
      <c r="C86" s="23" t="inlineStr">
        <is>
          <t>Bewerbungen: Fotos, Porto, Beglaubigungen</t>
        </is>
      </c>
      <c r="D86" s="24" t="n"/>
      <c r="E86" s="35">
        <f>SUMIF('Einzelbelege'!D:D,C86,'Einzelbelege'!E:E)</f>
        <v/>
      </c>
      <c r="F86" s="25" t="n"/>
      <c r="G86">
        <f>N(D86)+N(E86)</f>
        <v/>
      </c>
      <c r="H86" t="inlineStr">
        <is>
          <t>umzug</t>
        </is>
      </c>
    </row>
    <row r="87">
      <c r="C87" s="23" t="inlineStr">
        <is>
          <t>Fahrten zu Vorstellungsgesprächen</t>
        </is>
      </c>
      <c r="D87" s="30" t="n"/>
      <c r="E87" s="36">
        <f>IF(N(D87)=0,"",N(D87)*0.3)</f>
        <v/>
      </c>
      <c r="F87" s="26" t="inlineStr">
        <is>
          <t>hin und zurück</t>
        </is>
      </c>
      <c r="G87">
        <f>N(D87)*0.3</f>
        <v/>
      </c>
      <c r="H87" t="inlineStr">
        <is>
          <t>umzug</t>
        </is>
      </c>
    </row>
    <row r="88">
      <c r="C88" s="23" t="inlineStr">
        <is>
          <t>Anwalt, Streit mit dem Arbeitgeber</t>
        </is>
      </c>
      <c r="D88" s="24" t="n"/>
      <c r="E88" s="35">
        <f>SUMIF('Einzelbelege'!D:D,C88,'Einzelbelege'!E:E)</f>
        <v/>
      </c>
      <c r="F88" s="25" t="n"/>
      <c r="G88">
        <f>N(D88)+N(E88)</f>
        <v/>
      </c>
      <c r="H88" t="inlineStr">
        <is>
          <t>sonstwk</t>
        </is>
      </c>
    </row>
    <row r="89" ht="24" customHeight="1">
      <c r="C89" s="23" t="inlineStr">
        <is>
          <t>Sonstiges Berufliches</t>
        </is>
      </c>
      <c r="D89" s="24" t="n"/>
      <c r="E89" s="35">
        <f>SUMIF('Einzelbelege'!D:D,C89,'Einzelbelege'!E:E)</f>
        <v/>
      </c>
      <c r="F89" s="26" t="inlineStr">
        <is>
          <t>auch die Jahresrate eines Geräts über 952 €</t>
        </is>
      </c>
      <c r="G89">
        <f>N(D89)+N(E89)</f>
        <v/>
      </c>
      <c r="H89" t="inlineStr">
        <is>
          <t>sonstwk</t>
        </is>
      </c>
    </row>
    <row r="90">
      <c r="C90" s="37" t="inlineStr">
        <is>
          <t>Nur mit Zweitwohnung am Klinikort — das rechnet der Rechner:</t>
        </is>
      </c>
    </row>
    <row r="91">
      <c r="C91" s="23" t="inlineStr">
        <is>
          <t>Warmmiete im Monat</t>
        </is>
      </c>
      <c r="D91" s="24" t="n"/>
      <c r="E91" s="25" t="n"/>
      <c r="F91" s="26" t="inlineStr">
        <is>
          <t>je Monat</t>
        </is>
      </c>
      <c r="G91">
        <f>N(D91)</f>
        <v/>
      </c>
      <c r="H91" t="inlineStr">
        <is>
          <t>miete</t>
        </is>
      </c>
    </row>
    <row r="92">
      <c r="C92" s="23" t="inlineStr">
        <is>
          <t>Monate mit Zweitwohnung</t>
        </is>
      </c>
      <c r="D92" s="38" t="n"/>
      <c r="E92" s="25" t="n"/>
      <c r="F92" s="25" t="n"/>
      <c r="G92">
        <f>N(D92)</f>
        <v/>
      </c>
      <c r="H92" t="inlineStr">
        <is>
          <t>monate</t>
        </is>
      </c>
    </row>
    <row r="93">
      <c r="C93" s="23" t="inlineStr">
        <is>
          <t>Entfernung zum eigenen Hausstand</t>
        </is>
      </c>
      <c r="D93" s="30" t="n"/>
      <c r="E93" s="25" t="n"/>
      <c r="F93" s="26" t="inlineStr">
        <is>
          <t>einfache Strecke</t>
        </is>
      </c>
      <c r="G93">
        <f>N(D93)</f>
        <v/>
      </c>
      <c r="H93" t="inlineStr">
        <is>
          <t>heimkm</t>
        </is>
      </c>
    </row>
    <row r="94">
      <c r="C94" s="23" t="inlineStr">
        <is>
          <t>Heimfahrten im Jahr</t>
        </is>
      </c>
      <c r="D94" s="39" t="n"/>
      <c r="E94" s="25" t="n"/>
      <c r="F94" s="26" t="inlineStr">
        <is>
          <t>eine je Woche zählt</t>
        </is>
      </c>
      <c r="G94">
        <f>N(D94)</f>
        <v/>
      </c>
      <c r="H94" t="inlineStr">
        <is>
          <t>heimzahl</t>
        </is>
      </c>
    </row>
    <row r="95" ht="20" customHeight="1">
      <c r="B95" s="11" t="n"/>
      <c r="C95" s="12" t="inlineStr">
        <is>
          <t>Block 6, erfasst, ohne Zweitwohnung</t>
        </is>
      </c>
      <c r="D95" s="13">
        <f>G85+G86+G87+G88+G89</f>
        <v/>
      </c>
      <c r="E95" s="11" t="n"/>
      <c r="F95" s="11" t="n"/>
    </row>
    <row r="96"/>
    <row r="97"/>
    <row r="98" ht="24" customHeight="1">
      <c r="B98" s="29" t="n">
        <v>7</v>
      </c>
      <c r="C98" s="22" t="inlineStr">
        <is>
          <t>Weitere Posten außerhalb der Werbungskosten</t>
        </is>
      </c>
      <c r="D98" s="1" t="n"/>
      <c r="E98" s="1" t="n"/>
      <c r="F98" s="1" t="n"/>
    </row>
    <row r="99">
      <c r="C99" s="23" t="inlineStr">
        <is>
          <t>Marburger Bund oder andere Gewerkschaft</t>
        </is>
      </c>
      <c r="D99" s="24" t="n"/>
      <c r="E99" s="35">
        <f>SUMIF('Einzelbelege'!D:D,C99,'Einzelbelege'!E:E)</f>
        <v/>
      </c>
      <c r="F99" s="26" t="inlineStr">
        <is>
          <t>zählt zusätzlich zu den 1.230 €</t>
        </is>
      </c>
      <c r="G99">
        <f>N(D99)+N(E99)</f>
        <v/>
      </c>
      <c r="H99" t="inlineStr">
        <is>
          <t>mb</t>
        </is>
      </c>
    </row>
    <row r="100">
      <c r="C100" s="23" t="inlineStr">
        <is>
          <t>Spenden</t>
        </is>
      </c>
      <c r="D100" s="24" t="n"/>
      <c r="E100" s="35">
        <f>SUMIF('Einzelbelege'!D:D,C100,'Einzelbelege'!E:E)</f>
        <v/>
      </c>
      <c r="F100" s="25" t="n"/>
      <c r="G100">
        <f>N(D100)+N(E100)</f>
        <v/>
      </c>
      <c r="H100" t="inlineStr">
        <is>
          <t>spenden</t>
        </is>
      </c>
    </row>
    <row r="101">
      <c r="C101" s="23" t="inlineStr">
        <is>
          <t>Gezahlte Kirchensteuer, Jahressumme</t>
        </is>
      </c>
      <c r="D101" s="24" t="n"/>
      <c r="E101" s="35">
        <f>SUMIF('Einzelbelege'!D:D,C101,'Einzelbelege'!E:E)</f>
        <v/>
      </c>
      <c r="F101" s="26" t="inlineStr">
        <is>
          <t>Lohnabrechnung Dezember</t>
        </is>
      </c>
      <c r="G101">
        <f>N(D101)+N(E101)</f>
        <v/>
      </c>
      <c r="H101" t="inlineStr">
        <is>
          <t>kistgezahlt</t>
        </is>
      </c>
    </row>
    <row r="102">
      <c r="C102" s="23" t="inlineStr">
        <is>
          <t>Arzt, Zahnarzt, Brille, Zuzahlungen, selbst getragen</t>
        </is>
      </c>
      <c r="D102" s="24" t="n"/>
      <c r="E102" s="35">
        <f>SUMIF('Einzelbelege'!D:D,C102,'Einzelbelege'!E:E)</f>
        <v/>
      </c>
      <c r="F102" s="26" t="inlineStr">
        <is>
          <t>Kur nur mit Gutachten vor Beginn</t>
        </is>
      </c>
      <c r="G102">
        <f>N(D102)+N(E102)</f>
        <v/>
      </c>
      <c r="H102" t="inlineStr">
        <is>
          <t>krank</t>
        </is>
      </c>
    </row>
    <row r="103">
      <c r="C103" s="23" t="inlineStr">
        <is>
          <t>Handwerker: Arbeitskosten, unbar bezahlt</t>
        </is>
      </c>
      <c r="D103" s="24" t="n"/>
      <c r="E103" s="35">
        <f>SUMIF('Einzelbelege'!D:D,C103,'Einzelbelege'!E:E)</f>
        <v/>
      </c>
      <c r="F103" s="26" t="inlineStr">
        <is>
          <t>kein Material, nicht bar</t>
        </is>
      </c>
      <c r="G103">
        <f>N(D103)+N(E103)</f>
        <v/>
      </c>
      <c r="H103" t="inlineStr">
        <is>
          <t>handwerker</t>
        </is>
      </c>
    </row>
    <row r="104">
      <c r="C104" s="23" t="inlineStr">
        <is>
          <t>Hausmeister, Reinigung, Garten (Nebenkosten)</t>
        </is>
      </c>
      <c r="D104" s="24" t="n"/>
      <c r="E104" s="35">
        <f>SUMIF('Einzelbelege'!D:D,C104,'Einzelbelege'!E:E)</f>
        <v/>
      </c>
      <c r="F104" s="26" t="inlineStr">
        <is>
          <t>aus der Nebenkostenabrechnung</t>
        </is>
      </c>
      <c r="G104">
        <f>N(D104)+N(E104)</f>
        <v/>
      </c>
      <c r="H104" t="inlineStr">
        <is>
          <t>haushalt</t>
        </is>
      </c>
    </row>
    <row r="105">
      <c r="C105" s="23" t="inlineStr">
        <is>
          <t>Haushaltshilfe, unbar bezahlt</t>
        </is>
      </c>
      <c r="D105" s="24" t="n"/>
      <c r="E105" s="35">
        <f>SUMIF('Einzelbelege'!D:D,C105,'Einzelbelege'!E:E)</f>
        <v/>
      </c>
      <c r="F105" s="25" t="n"/>
      <c r="G105">
        <f>N(D105)+N(E105)</f>
        <v/>
      </c>
      <c r="H105" t="inlineStr">
        <is>
          <t>haushalt</t>
        </is>
      </c>
    </row>
    <row r="106" ht="20" customHeight="1">
      <c r="B106" s="11" t="n"/>
      <c r="C106" s="12" t="inlineStr">
        <is>
          <t>Block 7, erfasst</t>
        </is>
      </c>
      <c r="D106" s="13">
        <f>G99+G100+G101+G102+G103+G104+G105</f>
        <v/>
      </c>
      <c r="E106" s="11" t="n"/>
      <c r="F106" s="11" t="n"/>
    </row>
    <row r="107"/>
    <row r="108"/>
    <row r="109" ht="24" customHeight="1">
      <c r="B109" s="29" t="n">
        <v>8</v>
      </c>
      <c r="C109" s="22" t="inlineStr">
        <is>
          <t>Altersvorsorge und Absicherung</t>
        </is>
      </c>
      <c r="D109" s="1" t="n"/>
      <c r="E109" s="1" t="n"/>
      <c r="F109" s="1" t="n"/>
    </row>
    <row r="110">
      <c r="C110" s="23" t="inlineStr">
        <is>
          <t>Basisrente, mit gekoppelter BU</t>
        </is>
      </c>
      <c r="D110" s="24" t="n"/>
      <c r="E110" s="35">
        <f>SUMIF('Einzelbelege'!D:D,C110,'Einzelbelege'!E:E)</f>
        <v/>
      </c>
      <c r="F110" s="26" t="inlineStr">
        <is>
          <t>laut Jahresbescheinigung</t>
        </is>
      </c>
      <c r="G110">
        <f>N(D110)+N(E110)</f>
        <v/>
      </c>
      <c r="H110" t="inlineStr">
        <is>
          <t>basisrente</t>
        </is>
      </c>
    </row>
    <row r="111" ht="20" customHeight="1">
      <c r="B111" s="11" t="n"/>
      <c r="C111" s="12" t="inlineStr">
        <is>
          <t>Block 8, erfasst</t>
        </is>
      </c>
      <c r="D111" s="13">
        <f>G110</f>
        <v/>
      </c>
      <c r="E111" s="11" t="n"/>
      <c r="F111" s="11" t="n"/>
    </row>
    <row r="114">
      <c r="C114" s="40" t="inlineStr">
        <is>
          <t>aerzteinvest.de/werbungskosten-rechner-assistenzarzt.html</t>
        </is>
      </c>
    </row>
    <row r="116" ht="30" customHeight="1">
      <c r="C116" s="41" t="inlineStr">
        <is>
          <t>Die Liste sammelt Ihre Ausgaben und rechnet Summen. Ob ein Posten im Einzelfall anerkannt wird, entscheidet das Finanzamt; die Prüfung übernimmt ein Steuerberater oder ein Lohnsteuerhilfeverein. ärzte invest · Dipl.-Kfm. Tamer Citirgi · Goethestraße 18 · 68161 Mannheim · 0621 43770300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2">
    <mergeCell ref="D25:E25"/>
    <mergeCell ref="D69:E69"/>
    <mergeCell ref="D29:E29"/>
    <mergeCell ref="D27:E27"/>
    <mergeCell ref="B3:F3"/>
    <mergeCell ref="D37:E37"/>
    <mergeCell ref="C20:F20"/>
    <mergeCell ref="C21:F21"/>
    <mergeCell ref="D28:E28"/>
    <mergeCell ref="D71:E71"/>
    <mergeCell ref="C19:F19"/>
    <mergeCell ref="C116:F116"/>
  </mergeCells>
  <dataValidations count="7">
    <dataValidation sqref="D25" showDropDown="0" showInputMessage="0" showErrorMessage="0" allowBlank="1" type="list">
      <formula1>=Liste!$D$2:$D$3</formula1>
    </dataValidation>
    <dataValidation sqref="D27" showDropDown="0" showInputMessage="0" showErrorMessage="0" allowBlank="1" type="list">
      <formula1>=Liste!$G$2:$G$7</formula1>
    </dataValidation>
    <dataValidation sqref="D28" showDropDown="0" showInputMessage="0" showErrorMessage="0" allowBlank="1" type="list">
      <formula1>=Liste!$A$2:$A$4</formula1>
    </dataValidation>
    <dataValidation sqref="D29" showDropDown="0" showInputMessage="0" showErrorMessage="0" allowBlank="1" type="list">
      <formula1>=Liste!$J$2:$J$3</formula1>
    </dataValidation>
    <dataValidation sqref="D37" showDropDown="0" showInputMessage="0" showErrorMessage="0" allowBlank="1" type="list">
      <formula1>=Liste!$M$2:$M$3</formula1>
    </dataValidation>
    <dataValidation sqref="D69" showDropDown="0" showInputMessage="0" showErrorMessage="0" allowBlank="1" type="list">
      <formula1>=Liste!$P$2:$P$4</formula1>
    </dataValidation>
    <dataValidation sqref="D71" showDropDown="0" showInputMessage="0" showErrorMessage="0" allowBlank="1" type="list">
      <formula1>=Liste!$S$2:$S$4</formula1>
    </dataValidation>
  </dataValidations>
  <hyperlinks>
    <hyperlink xmlns:r="http://schemas.openxmlformats.org/officeDocument/2006/relationships" ref="C114" r:id="rId1"/>
  </hyperlinks>
  <pageMargins left="0.45" right="0.45" top="0.6" bottom="0.6" header="0.5" footer="0.5"/>
  <pageSetup orientation="portrait" paperSize="9" scale="68"/>
  <headerFooter>
    <oddHeader>&amp;L&amp;8 Der Netto-Hebel 2026 · Sammelliste&amp;R&amp;8 &amp;A</oddHeader>
    <oddFooter>&amp;L&amp;7 ärzte invest · Dipl.-Kfm. Tamer Citirgi · aerzteinvest.de&amp;C&amp;7 Gedruckt &amp;D, &amp;T&amp;R&amp;7 Seite &amp;P von &amp;N</oddFooter>
    <evenHeader/>
    <evenFooter/>
    <firstHeader/>
    <firstFooter/>
  </headerFooter>
  <rowBreaks count="1" manualBreakCount="1">
    <brk id="62" min="0" max="16383" man="1"/>
  </rowBreaks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G20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1" customWidth="1" min="2" max="2"/>
    <col width="30" customWidth="1" min="3" max="3"/>
    <col width="46" customWidth="1" min="4" max="4"/>
    <col width="12" customWidth="1" min="5" max="5"/>
    <col width="9" customWidth="1" min="6" max="6"/>
    <col width="40" customWidth="1" min="7" max="7"/>
  </cols>
  <sheetData>
    <row r="1" ht="10" customHeight="1"/>
    <row r="2" ht="32" customHeight="1">
      <c r="A2" s="1" t="n"/>
      <c r="B2" s="2" t="inlineStr">
        <is>
          <t>Einzelbelege</t>
        </is>
      </c>
      <c r="C2" s="1" t="n"/>
      <c r="D2" s="1" t="n"/>
      <c r="E2" s="1" t="n"/>
      <c r="F2" s="1" t="n"/>
      <c r="G2" s="1" t="n"/>
    </row>
    <row r="3">
      <c r="B3" s="42" t="inlineStr">
        <is>
          <t>Für mehrere Rechnungen zum selben Posten. Wählen Sie unter „Posten“ aus, wohin es gehört — die Summe erscheint auf „Mein Jahr“.</t>
        </is>
      </c>
    </row>
    <row r="5" ht="22" customHeight="1">
      <c r="B5" s="43" t="inlineStr">
        <is>
          <t>Datum</t>
        </is>
      </c>
      <c r="C5" s="43" t="inlineStr">
        <is>
          <t>Was</t>
        </is>
      </c>
      <c r="D5" s="43" t="inlineStr">
        <is>
          <t>Posten</t>
        </is>
      </c>
      <c r="E5" s="44" t="inlineStr">
        <is>
          <t>Betrag</t>
        </is>
      </c>
      <c r="F5" s="45" t="inlineStr">
        <is>
          <t>Beleg da</t>
        </is>
      </c>
      <c r="G5" s="43" t="inlineStr"/>
    </row>
    <row r="6">
      <c r="B6" s="46" t="n"/>
      <c r="C6" s="23" t="n"/>
      <c r="D6" s="23" t="n"/>
      <c r="E6" s="47" t="n"/>
      <c r="F6" s="48" t="n"/>
      <c r="G6" s="49">
        <f>IF(AND(D6="Stethoskop, Instrumente, bis 952 € je Stück",N(E6)&gt;952),"teurer als 952 €: zählt nicht mit — verteilt unter Sonstiges Berufliches","")</f>
        <v/>
      </c>
    </row>
    <row r="7">
      <c r="B7" s="46" t="n"/>
      <c r="C7" s="23" t="n"/>
      <c r="D7" s="23" t="n"/>
      <c r="E7" s="47" t="n"/>
      <c r="F7" s="48" t="n"/>
      <c r="G7" s="49">
        <f>IF(AND(D7="Stethoskop, Instrumente, bis 952 € je Stück",N(E7)&gt;952),"teurer als 952 €: zählt nicht mit — verteilt unter Sonstiges Berufliches","")</f>
        <v/>
      </c>
    </row>
    <row r="8">
      <c r="B8" s="46" t="n"/>
      <c r="C8" s="23" t="n"/>
      <c r="D8" s="23" t="n"/>
      <c r="E8" s="47" t="n"/>
      <c r="F8" s="48" t="n"/>
      <c r="G8" s="49">
        <f>IF(AND(D8="Stethoskop, Instrumente, bis 952 € je Stück",N(E8)&gt;952),"teurer als 952 €: zählt nicht mit — verteilt unter Sonstiges Berufliches","")</f>
        <v/>
      </c>
    </row>
    <row r="9">
      <c r="B9" s="46" t="n"/>
      <c r="C9" s="23" t="n"/>
      <c r="D9" s="23" t="n"/>
      <c r="E9" s="47" t="n"/>
      <c r="F9" s="48" t="n"/>
      <c r="G9" s="49">
        <f>IF(AND(D9="Stethoskop, Instrumente, bis 952 € je Stück",N(E9)&gt;952),"teurer als 952 €: zählt nicht mit — verteilt unter Sonstiges Berufliches","")</f>
        <v/>
      </c>
    </row>
    <row r="10">
      <c r="B10" s="46" t="n"/>
      <c r="C10" s="23" t="n"/>
      <c r="D10" s="23" t="n"/>
      <c r="E10" s="47" t="n"/>
      <c r="F10" s="48" t="n"/>
      <c r="G10" s="49">
        <f>IF(AND(D10="Stethoskop, Instrumente, bis 952 € je Stück",N(E10)&gt;952),"teurer als 952 €: zählt nicht mit — verteilt unter Sonstiges Berufliches","")</f>
        <v/>
      </c>
    </row>
    <row r="11">
      <c r="B11" s="46" t="n"/>
      <c r="C11" s="23" t="n"/>
      <c r="D11" s="23" t="n"/>
      <c r="E11" s="47" t="n"/>
      <c r="F11" s="48" t="n"/>
      <c r="G11" s="49">
        <f>IF(AND(D11="Stethoskop, Instrumente, bis 952 € je Stück",N(E11)&gt;952),"teurer als 952 €: zählt nicht mit — verteilt unter Sonstiges Berufliches","")</f>
        <v/>
      </c>
    </row>
    <row r="12">
      <c r="B12" s="46" t="n"/>
      <c r="C12" s="23" t="n"/>
      <c r="D12" s="23" t="n"/>
      <c r="E12" s="47" t="n"/>
      <c r="F12" s="48" t="n"/>
      <c r="G12" s="49">
        <f>IF(AND(D12="Stethoskop, Instrumente, bis 952 € je Stück",N(E12)&gt;952),"teurer als 952 €: zählt nicht mit — verteilt unter Sonstiges Berufliches","")</f>
        <v/>
      </c>
    </row>
    <row r="13">
      <c r="B13" s="46" t="n"/>
      <c r="C13" s="23" t="n"/>
      <c r="D13" s="23" t="n"/>
      <c r="E13" s="47" t="n"/>
      <c r="F13" s="48" t="n"/>
      <c r="G13" s="49">
        <f>IF(AND(D13="Stethoskop, Instrumente, bis 952 € je Stück",N(E13)&gt;952),"teurer als 952 €: zählt nicht mit — verteilt unter Sonstiges Berufliches","")</f>
        <v/>
      </c>
    </row>
    <row r="14">
      <c r="B14" s="46" t="n"/>
      <c r="C14" s="23" t="n"/>
      <c r="D14" s="23" t="n"/>
      <c r="E14" s="47" t="n"/>
      <c r="F14" s="48" t="n"/>
      <c r="G14" s="49">
        <f>IF(AND(D14="Stethoskop, Instrumente, bis 952 € je Stück",N(E14)&gt;952),"teurer als 952 €: zählt nicht mit — verteilt unter Sonstiges Berufliches","")</f>
        <v/>
      </c>
    </row>
    <row r="15">
      <c r="B15" s="46" t="n"/>
      <c r="C15" s="23" t="n"/>
      <c r="D15" s="23" t="n"/>
      <c r="E15" s="47" t="n"/>
      <c r="F15" s="48" t="n"/>
      <c r="G15" s="49">
        <f>IF(AND(D15="Stethoskop, Instrumente, bis 952 € je Stück",N(E15)&gt;952),"teurer als 952 €: zählt nicht mit — verteilt unter Sonstiges Berufliches","")</f>
        <v/>
      </c>
    </row>
    <row r="16">
      <c r="B16" s="46" t="n"/>
      <c r="C16" s="23" t="n"/>
      <c r="D16" s="23" t="n"/>
      <c r="E16" s="47" t="n"/>
      <c r="F16" s="48" t="n"/>
      <c r="G16" s="49">
        <f>IF(AND(D16="Stethoskop, Instrumente, bis 952 € je Stück",N(E16)&gt;952),"teurer als 952 €: zählt nicht mit — verteilt unter Sonstiges Berufliches","")</f>
        <v/>
      </c>
    </row>
    <row r="17">
      <c r="B17" s="46" t="n"/>
      <c r="C17" s="23" t="n"/>
      <c r="D17" s="23" t="n"/>
      <c r="E17" s="47" t="n"/>
      <c r="F17" s="48" t="n"/>
      <c r="G17" s="49">
        <f>IF(AND(D17="Stethoskop, Instrumente, bis 952 € je Stück",N(E17)&gt;952),"teurer als 952 €: zählt nicht mit — verteilt unter Sonstiges Berufliches","")</f>
        <v/>
      </c>
    </row>
    <row r="18">
      <c r="B18" s="46" t="n"/>
      <c r="C18" s="23" t="n"/>
      <c r="D18" s="23" t="n"/>
      <c r="E18" s="47" t="n"/>
      <c r="F18" s="48" t="n"/>
      <c r="G18" s="49">
        <f>IF(AND(D18="Stethoskop, Instrumente, bis 952 € je Stück",N(E18)&gt;952),"teurer als 952 €: zählt nicht mit — verteilt unter Sonstiges Berufliches","")</f>
        <v/>
      </c>
    </row>
    <row r="19">
      <c r="B19" s="46" t="n"/>
      <c r="C19" s="23" t="n"/>
      <c r="D19" s="23" t="n"/>
      <c r="E19" s="47" t="n"/>
      <c r="F19" s="48" t="n"/>
      <c r="G19" s="49">
        <f>IF(AND(D19="Stethoskop, Instrumente, bis 952 € je Stück",N(E19)&gt;952),"teurer als 952 €: zählt nicht mit — verteilt unter Sonstiges Berufliches","")</f>
        <v/>
      </c>
    </row>
    <row r="20">
      <c r="B20" s="46" t="n"/>
      <c r="C20" s="23" t="n"/>
      <c r="D20" s="23" t="n"/>
      <c r="E20" s="47" t="n"/>
      <c r="F20" s="48" t="n"/>
      <c r="G20" s="49">
        <f>IF(AND(D20="Stethoskop, Instrumente, bis 952 € je Stück",N(E20)&gt;952),"teurer als 952 €: zählt nicht mit — verteilt unter Sonstiges Berufliches","")</f>
        <v/>
      </c>
    </row>
    <row r="21">
      <c r="B21" s="46" t="n"/>
      <c r="C21" s="23" t="n"/>
      <c r="D21" s="23" t="n"/>
      <c r="E21" s="47" t="n"/>
      <c r="F21" s="48" t="n"/>
      <c r="G21" s="49">
        <f>IF(AND(D21="Stethoskop, Instrumente, bis 952 € je Stück",N(E21)&gt;952),"teurer als 952 €: zählt nicht mit — verteilt unter Sonstiges Berufliches","")</f>
        <v/>
      </c>
    </row>
    <row r="22">
      <c r="B22" s="46" t="n"/>
      <c r="C22" s="23" t="n"/>
      <c r="D22" s="23" t="n"/>
      <c r="E22" s="47" t="n"/>
      <c r="F22" s="48" t="n"/>
      <c r="G22" s="49">
        <f>IF(AND(D22="Stethoskop, Instrumente, bis 952 € je Stück",N(E22)&gt;952),"teurer als 952 €: zählt nicht mit — verteilt unter Sonstiges Berufliches","")</f>
        <v/>
      </c>
    </row>
    <row r="23">
      <c r="B23" s="46" t="n"/>
      <c r="C23" s="23" t="n"/>
      <c r="D23" s="23" t="n"/>
      <c r="E23" s="47" t="n"/>
      <c r="F23" s="48" t="n"/>
      <c r="G23" s="49">
        <f>IF(AND(D23="Stethoskop, Instrumente, bis 952 € je Stück",N(E23)&gt;952),"teurer als 952 €: zählt nicht mit — verteilt unter Sonstiges Berufliches","")</f>
        <v/>
      </c>
    </row>
    <row r="24">
      <c r="B24" s="46" t="n"/>
      <c r="C24" s="23" t="n"/>
      <c r="D24" s="23" t="n"/>
      <c r="E24" s="47" t="n"/>
      <c r="F24" s="48" t="n"/>
      <c r="G24" s="49">
        <f>IF(AND(D24="Stethoskop, Instrumente, bis 952 € je Stück",N(E24)&gt;952),"teurer als 952 €: zählt nicht mit — verteilt unter Sonstiges Berufliches","")</f>
        <v/>
      </c>
    </row>
    <row r="25">
      <c r="B25" s="46" t="n"/>
      <c r="C25" s="23" t="n"/>
      <c r="D25" s="23" t="n"/>
      <c r="E25" s="47" t="n"/>
      <c r="F25" s="48" t="n"/>
      <c r="G25" s="49">
        <f>IF(AND(D25="Stethoskop, Instrumente, bis 952 € je Stück",N(E25)&gt;952),"teurer als 952 €: zählt nicht mit — verteilt unter Sonstiges Berufliches","")</f>
        <v/>
      </c>
    </row>
    <row r="26">
      <c r="B26" s="46" t="n"/>
      <c r="C26" s="23" t="n"/>
      <c r="D26" s="23" t="n"/>
      <c r="E26" s="47" t="n"/>
      <c r="F26" s="48" t="n"/>
      <c r="G26" s="49">
        <f>IF(AND(D26="Stethoskop, Instrumente, bis 952 € je Stück",N(E26)&gt;952),"teurer als 952 €: zählt nicht mit — verteilt unter Sonstiges Berufliches","")</f>
        <v/>
      </c>
    </row>
    <row r="27">
      <c r="B27" s="46" t="n"/>
      <c r="C27" s="23" t="n"/>
      <c r="D27" s="23" t="n"/>
      <c r="E27" s="47" t="n"/>
      <c r="F27" s="48" t="n"/>
      <c r="G27" s="49">
        <f>IF(AND(D27="Stethoskop, Instrumente, bis 952 € je Stück",N(E27)&gt;952),"teurer als 952 €: zählt nicht mit — verteilt unter Sonstiges Berufliches","")</f>
        <v/>
      </c>
    </row>
    <row r="28">
      <c r="B28" s="46" t="n"/>
      <c r="C28" s="23" t="n"/>
      <c r="D28" s="23" t="n"/>
      <c r="E28" s="47" t="n"/>
      <c r="F28" s="48" t="n"/>
      <c r="G28" s="49">
        <f>IF(AND(D28="Stethoskop, Instrumente, bis 952 € je Stück",N(E28)&gt;952),"teurer als 952 €: zählt nicht mit — verteilt unter Sonstiges Berufliches","")</f>
        <v/>
      </c>
    </row>
    <row r="29">
      <c r="B29" s="46" t="n"/>
      <c r="C29" s="23" t="n"/>
      <c r="D29" s="23" t="n"/>
      <c r="E29" s="47" t="n"/>
      <c r="F29" s="48" t="n"/>
      <c r="G29" s="49">
        <f>IF(AND(D29="Stethoskop, Instrumente, bis 952 € je Stück",N(E29)&gt;952),"teurer als 952 €: zählt nicht mit — verteilt unter Sonstiges Berufliches","")</f>
        <v/>
      </c>
    </row>
    <row r="30">
      <c r="B30" s="46" t="n"/>
      <c r="C30" s="23" t="n"/>
      <c r="D30" s="23" t="n"/>
      <c r="E30" s="47" t="n"/>
      <c r="F30" s="48" t="n"/>
      <c r="G30" s="49">
        <f>IF(AND(D30="Stethoskop, Instrumente, bis 952 € je Stück",N(E30)&gt;952),"teurer als 952 €: zählt nicht mit — verteilt unter Sonstiges Berufliches","")</f>
        <v/>
      </c>
    </row>
    <row r="31">
      <c r="B31" s="46" t="n"/>
      <c r="C31" s="23" t="n"/>
      <c r="D31" s="23" t="n"/>
      <c r="E31" s="47" t="n"/>
      <c r="F31" s="48" t="n"/>
      <c r="G31" s="49">
        <f>IF(AND(D31="Stethoskop, Instrumente, bis 952 € je Stück",N(E31)&gt;952),"teurer als 952 €: zählt nicht mit — verteilt unter Sonstiges Berufliches","")</f>
        <v/>
      </c>
    </row>
    <row r="32">
      <c r="B32" s="46" t="n"/>
      <c r="C32" s="23" t="n"/>
      <c r="D32" s="23" t="n"/>
      <c r="E32" s="47" t="n"/>
      <c r="F32" s="48" t="n"/>
      <c r="G32" s="49">
        <f>IF(AND(D32="Stethoskop, Instrumente, bis 952 € je Stück",N(E32)&gt;952),"teurer als 952 €: zählt nicht mit — verteilt unter Sonstiges Berufliches","")</f>
        <v/>
      </c>
    </row>
    <row r="33">
      <c r="B33" s="46" t="n"/>
      <c r="C33" s="23" t="n"/>
      <c r="D33" s="23" t="n"/>
      <c r="E33" s="47" t="n"/>
      <c r="F33" s="48" t="n"/>
      <c r="G33" s="49">
        <f>IF(AND(D33="Stethoskop, Instrumente, bis 952 € je Stück",N(E33)&gt;952),"teurer als 952 €: zählt nicht mit — verteilt unter Sonstiges Berufliches","")</f>
        <v/>
      </c>
    </row>
    <row r="34">
      <c r="B34" s="46" t="n"/>
      <c r="C34" s="23" t="n"/>
      <c r="D34" s="23" t="n"/>
      <c r="E34" s="47" t="n"/>
      <c r="F34" s="48" t="n"/>
      <c r="G34" s="49">
        <f>IF(AND(D34="Stethoskop, Instrumente, bis 952 € je Stück",N(E34)&gt;952),"teurer als 952 €: zählt nicht mit — verteilt unter Sonstiges Berufliches","")</f>
        <v/>
      </c>
    </row>
    <row r="35">
      <c r="B35" s="46" t="n"/>
      <c r="C35" s="23" t="n"/>
      <c r="D35" s="23" t="n"/>
      <c r="E35" s="47" t="n"/>
      <c r="F35" s="48" t="n"/>
      <c r="G35" s="49">
        <f>IF(AND(D35="Stethoskop, Instrumente, bis 952 € je Stück",N(E35)&gt;952),"teurer als 952 €: zählt nicht mit — verteilt unter Sonstiges Berufliches","")</f>
        <v/>
      </c>
    </row>
    <row r="36">
      <c r="B36" s="46" t="n"/>
      <c r="C36" s="23" t="n"/>
      <c r="D36" s="23" t="n"/>
      <c r="E36" s="47" t="n"/>
      <c r="F36" s="48" t="n"/>
      <c r="G36" s="49">
        <f>IF(AND(D36="Stethoskop, Instrumente, bis 952 € je Stück",N(E36)&gt;952),"teurer als 952 €: zählt nicht mit — verteilt unter Sonstiges Berufliches","")</f>
        <v/>
      </c>
    </row>
    <row r="37">
      <c r="B37" s="46" t="n"/>
      <c r="C37" s="23" t="n"/>
      <c r="D37" s="23" t="n"/>
      <c r="E37" s="47" t="n"/>
      <c r="F37" s="48" t="n"/>
      <c r="G37" s="49">
        <f>IF(AND(D37="Stethoskop, Instrumente, bis 952 € je Stück",N(E37)&gt;952),"teurer als 952 €: zählt nicht mit — verteilt unter Sonstiges Berufliches","")</f>
        <v/>
      </c>
    </row>
    <row r="38">
      <c r="B38" s="46" t="n"/>
      <c r="C38" s="23" t="n"/>
      <c r="D38" s="23" t="n"/>
      <c r="E38" s="47" t="n"/>
      <c r="F38" s="48" t="n"/>
      <c r="G38" s="49">
        <f>IF(AND(D38="Stethoskop, Instrumente, bis 952 € je Stück",N(E38)&gt;952),"teurer als 952 €: zählt nicht mit — verteilt unter Sonstiges Berufliches","")</f>
        <v/>
      </c>
    </row>
    <row r="39">
      <c r="B39" s="46" t="n"/>
      <c r="C39" s="23" t="n"/>
      <c r="D39" s="23" t="n"/>
      <c r="E39" s="47" t="n"/>
      <c r="F39" s="48" t="n"/>
      <c r="G39" s="49">
        <f>IF(AND(D39="Stethoskop, Instrumente, bis 952 € je Stück",N(E39)&gt;952),"teurer als 952 €: zählt nicht mit — verteilt unter Sonstiges Berufliches","")</f>
        <v/>
      </c>
    </row>
    <row r="40">
      <c r="B40" s="46" t="n"/>
      <c r="C40" s="23" t="n"/>
      <c r="D40" s="23" t="n"/>
      <c r="E40" s="47" t="n"/>
      <c r="F40" s="48" t="n"/>
      <c r="G40" s="49">
        <f>IF(AND(D40="Stethoskop, Instrumente, bis 952 € je Stück",N(E40)&gt;952),"teurer als 952 €: zählt nicht mit — verteilt unter Sonstiges Berufliches","")</f>
        <v/>
      </c>
    </row>
    <row r="41">
      <c r="B41" s="46" t="n"/>
      <c r="C41" s="23" t="n"/>
      <c r="D41" s="23" t="n"/>
      <c r="E41" s="47" t="n"/>
      <c r="F41" s="48" t="n"/>
      <c r="G41" s="49">
        <f>IF(AND(D41="Stethoskop, Instrumente, bis 952 € je Stück",N(E41)&gt;952),"teurer als 952 €: zählt nicht mit — verteilt unter Sonstiges Berufliches","")</f>
        <v/>
      </c>
    </row>
    <row r="42">
      <c r="B42" s="46" t="n"/>
      <c r="C42" s="23" t="n"/>
      <c r="D42" s="23" t="n"/>
      <c r="E42" s="47" t="n"/>
      <c r="F42" s="48" t="n"/>
      <c r="G42" s="49">
        <f>IF(AND(D42="Stethoskop, Instrumente, bis 952 € je Stück",N(E42)&gt;952),"teurer als 952 €: zählt nicht mit — verteilt unter Sonstiges Berufliches","")</f>
        <v/>
      </c>
    </row>
    <row r="43">
      <c r="B43" s="46" t="n"/>
      <c r="C43" s="23" t="n"/>
      <c r="D43" s="23" t="n"/>
      <c r="E43" s="47" t="n"/>
      <c r="F43" s="48" t="n"/>
      <c r="G43" s="49">
        <f>IF(AND(D43="Stethoskop, Instrumente, bis 952 € je Stück",N(E43)&gt;952),"teurer als 952 €: zählt nicht mit — verteilt unter Sonstiges Berufliches","")</f>
        <v/>
      </c>
    </row>
    <row r="44">
      <c r="B44" s="46" t="n"/>
      <c r="C44" s="23" t="n"/>
      <c r="D44" s="23" t="n"/>
      <c r="E44" s="47" t="n"/>
      <c r="F44" s="48" t="n"/>
      <c r="G44" s="49">
        <f>IF(AND(D44="Stethoskop, Instrumente, bis 952 € je Stück",N(E44)&gt;952),"teurer als 952 €: zählt nicht mit — verteilt unter Sonstiges Berufliches","")</f>
        <v/>
      </c>
    </row>
    <row r="45">
      <c r="B45" s="46" t="n"/>
      <c r="C45" s="23" t="n"/>
      <c r="D45" s="23" t="n"/>
      <c r="E45" s="47" t="n"/>
      <c r="F45" s="48" t="n"/>
      <c r="G45" s="49">
        <f>IF(AND(D45="Stethoskop, Instrumente, bis 952 € je Stück",N(E45)&gt;952),"teurer als 952 €: zählt nicht mit — verteilt unter Sonstiges Berufliches","")</f>
        <v/>
      </c>
    </row>
    <row r="46">
      <c r="B46" s="46" t="n"/>
      <c r="C46" s="23" t="n"/>
      <c r="D46" s="23" t="n"/>
      <c r="E46" s="47" t="n"/>
      <c r="F46" s="48" t="n"/>
      <c r="G46" s="49">
        <f>IF(AND(D46="Stethoskop, Instrumente, bis 952 € je Stück",N(E46)&gt;952),"teurer als 952 €: zählt nicht mit — verteilt unter Sonstiges Berufliches","")</f>
        <v/>
      </c>
    </row>
    <row r="47">
      <c r="B47" s="46" t="n"/>
      <c r="C47" s="23" t="n"/>
      <c r="D47" s="23" t="n"/>
      <c r="E47" s="47" t="n"/>
      <c r="F47" s="48" t="n"/>
      <c r="G47" s="49">
        <f>IF(AND(D47="Stethoskop, Instrumente, bis 952 € je Stück",N(E47)&gt;952),"teurer als 952 €: zählt nicht mit — verteilt unter Sonstiges Berufliches","")</f>
        <v/>
      </c>
    </row>
    <row r="48">
      <c r="B48" s="46" t="n"/>
      <c r="C48" s="23" t="n"/>
      <c r="D48" s="23" t="n"/>
      <c r="E48" s="47" t="n"/>
      <c r="F48" s="48" t="n"/>
      <c r="G48" s="49">
        <f>IF(AND(D48="Stethoskop, Instrumente, bis 952 € je Stück",N(E48)&gt;952),"teurer als 952 €: zählt nicht mit — verteilt unter Sonstiges Berufliches","")</f>
        <v/>
      </c>
    </row>
    <row r="49">
      <c r="B49" s="46" t="n"/>
      <c r="C49" s="23" t="n"/>
      <c r="D49" s="23" t="n"/>
      <c r="E49" s="47" t="n"/>
      <c r="F49" s="48" t="n"/>
      <c r="G49" s="49">
        <f>IF(AND(D49="Stethoskop, Instrumente, bis 952 € je Stück",N(E49)&gt;952),"teurer als 952 €: zählt nicht mit — verteilt unter Sonstiges Berufliches","")</f>
        <v/>
      </c>
    </row>
    <row r="50">
      <c r="B50" s="46" t="n"/>
      <c r="C50" s="23" t="n"/>
      <c r="D50" s="23" t="n"/>
      <c r="E50" s="47" t="n"/>
      <c r="F50" s="48" t="n"/>
      <c r="G50" s="49">
        <f>IF(AND(D50="Stethoskop, Instrumente, bis 952 € je Stück",N(E50)&gt;952),"teurer als 952 €: zählt nicht mit — verteilt unter Sonstiges Berufliches","")</f>
        <v/>
      </c>
    </row>
    <row r="51">
      <c r="B51" s="46" t="n"/>
      <c r="C51" s="23" t="n"/>
      <c r="D51" s="23" t="n"/>
      <c r="E51" s="47" t="n"/>
      <c r="F51" s="48" t="n"/>
      <c r="G51" s="49">
        <f>IF(AND(D51="Stethoskop, Instrumente, bis 952 € je Stück",N(E51)&gt;952),"teurer als 952 €: zählt nicht mit — verteilt unter Sonstiges Berufliches","")</f>
        <v/>
      </c>
    </row>
    <row r="52">
      <c r="B52" s="46" t="n"/>
      <c r="C52" s="23" t="n"/>
      <c r="D52" s="23" t="n"/>
      <c r="E52" s="47" t="n"/>
      <c r="F52" s="48" t="n"/>
      <c r="G52" s="49">
        <f>IF(AND(D52="Stethoskop, Instrumente, bis 952 € je Stück",N(E52)&gt;952),"teurer als 952 €: zählt nicht mit — verteilt unter Sonstiges Berufliches","")</f>
        <v/>
      </c>
    </row>
    <row r="53">
      <c r="B53" s="46" t="n"/>
      <c r="C53" s="23" t="n"/>
      <c r="D53" s="23" t="n"/>
      <c r="E53" s="47" t="n"/>
      <c r="F53" s="48" t="n"/>
      <c r="G53" s="49">
        <f>IF(AND(D53="Stethoskop, Instrumente, bis 952 € je Stück",N(E53)&gt;952),"teurer als 952 €: zählt nicht mit — verteilt unter Sonstiges Berufliches","")</f>
        <v/>
      </c>
    </row>
    <row r="54">
      <c r="B54" s="46" t="n"/>
      <c r="C54" s="23" t="n"/>
      <c r="D54" s="23" t="n"/>
      <c r="E54" s="47" t="n"/>
      <c r="F54" s="48" t="n"/>
      <c r="G54" s="49">
        <f>IF(AND(D54="Stethoskop, Instrumente, bis 952 € je Stück",N(E54)&gt;952),"teurer als 952 €: zählt nicht mit — verteilt unter Sonstiges Berufliches","")</f>
        <v/>
      </c>
    </row>
    <row r="55">
      <c r="B55" s="46" t="n"/>
      <c r="C55" s="23" t="n"/>
      <c r="D55" s="23" t="n"/>
      <c r="E55" s="47" t="n"/>
      <c r="F55" s="48" t="n"/>
      <c r="G55" s="49">
        <f>IF(AND(D55="Stethoskop, Instrumente, bis 952 € je Stück",N(E55)&gt;952),"teurer als 952 €: zählt nicht mit — verteilt unter Sonstiges Berufliches","")</f>
        <v/>
      </c>
    </row>
    <row r="56">
      <c r="B56" s="46" t="n"/>
      <c r="C56" s="23" t="n"/>
      <c r="D56" s="23" t="n"/>
      <c r="E56" s="47" t="n"/>
      <c r="F56" s="48" t="n"/>
      <c r="G56" s="49">
        <f>IF(AND(D56="Stethoskop, Instrumente, bis 952 € je Stück",N(E56)&gt;952),"teurer als 952 €: zählt nicht mit — verteilt unter Sonstiges Berufliches","")</f>
        <v/>
      </c>
    </row>
    <row r="57">
      <c r="B57" s="46" t="n"/>
      <c r="C57" s="23" t="n"/>
      <c r="D57" s="23" t="n"/>
      <c r="E57" s="47" t="n"/>
      <c r="F57" s="48" t="n"/>
      <c r="G57" s="49">
        <f>IF(AND(D57="Stethoskop, Instrumente, bis 952 € je Stück",N(E57)&gt;952),"teurer als 952 €: zählt nicht mit — verteilt unter Sonstiges Berufliches","")</f>
        <v/>
      </c>
    </row>
    <row r="58">
      <c r="B58" s="46" t="n"/>
      <c r="C58" s="23" t="n"/>
      <c r="D58" s="23" t="n"/>
      <c r="E58" s="47" t="n"/>
      <c r="F58" s="48" t="n"/>
      <c r="G58" s="49">
        <f>IF(AND(D58="Stethoskop, Instrumente, bis 952 € je Stück",N(E58)&gt;952),"teurer als 952 €: zählt nicht mit — verteilt unter Sonstiges Berufliches","")</f>
        <v/>
      </c>
    </row>
    <row r="59">
      <c r="B59" s="46" t="n"/>
      <c r="C59" s="23" t="n"/>
      <c r="D59" s="23" t="n"/>
      <c r="E59" s="47" t="n"/>
      <c r="F59" s="48" t="n"/>
      <c r="G59" s="49">
        <f>IF(AND(D59="Stethoskop, Instrumente, bis 952 € je Stück",N(E59)&gt;952),"teurer als 952 €: zählt nicht mit — verteilt unter Sonstiges Berufliches","")</f>
        <v/>
      </c>
    </row>
    <row r="60">
      <c r="B60" s="46" t="n"/>
      <c r="C60" s="23" t="n"/>
      <c r="D60" s="23" t="n"/>
      <c r="E60" s="47" t="n"/>
      <c r="F60" s="48" t="n"/>
      <c r="G60" s="49">
        <f>IF(AND(D60="Stethoskop, Instrumente, bis 952 € je Stück",N(E60)&gt;952),"teurer als 952 €: zählt nicht mit — verteilt unter Sonstiges Berufliches","")</f>
        <v/>
      </c>
    </row>
    <row r="61">
      <c r="B61" s="46" t="n"/>
      <c r="C61" s="23" t="n"/>
      <c r="D61" s="23" t="n"/>
      <c r="E61" s="47" t="n"/>
      <c r="F61" s="48" t="n"/>
      <c r="G61" s="49">
        <f>IF(AND(D61="Stethoskop, Instrumente, bis 952 € je Stück",N(E61)&gt;952),"teurer als 952 €: zählt nicht mit — verteilt unter Sonstiges Berufliches","")</f>
        <v/>
      </c>
    </row>
    <row r="62">
      <c r="B62" s="46" t="n"/>
      <c r="C62" s="23" t="n"/>
      <c r="D62" s="23" t="n"/>
      <c r="E62" s="47" t="n"/>
      <c r="F62" s="48" t="n"/>
      <c r="G62" s="49">
        <f>IF(AND(D62="Stethoskop, Instrumente, bis 952 € je Stück",N(E62)&gt;952),"teurer als 952 €: zählt nicht mit — verteilt unter Sonstiges Berufliches","")</f>
        <v/>
      </c>
    </row>
    <row r="63">
      <c r="B63" s="46" t="n"/>
      <c r="C63" s="23" t="n"/>
      <c r="D63" s="23" t="n"/>
      <c r="E63" s="47" t="n"/>
      <c r="F63" s="48" t="n"/>
      <c r="G63" s="49">
        <f>IF(AND(D63="Stethoskop, Instrumente, bis 952 € je Stück",N(E63)&gt;952),"teurer als 952 €: zählt nicht mit — verteilt unter Sonstiges Berufliches","")</f>
        <v/>
      </c>
    </row>
    <row r="64">
      <c r="B64" s="46" t="n"/>
      <c r="C64" s="23" t="n"/>
      <c r="D64" s="23" t="n"/>
      <c r="E64" s="47" t="n"/>
      <c r="F64" s="48" t="n"/>
      <c r="G64" s="49">
        <f>IF(AND(D64="Stethoskop, Instrumente, bis 952 € je Stück",N(E64)&gt;952),"teurer als 952 €: zählt nicht mit — verteilt unter Sonstiges Berufliches","")</f>
        <v/>
      </c>
    </row>
    <row r="65">
      <c r="B65" s="46" t="n"/>
      <c r="C65" s="23" t="n"/>
      <c r="D65" s="23" t="n"/>
      <c r="E65" s="47" t="n"/>
      <c r="F65" s="48" t="n"/>
      <c r="G65" s="49">
        <f>IF(AND(D65="Stethoskop, Instrumente, bis 952 € je Stück",N(E65)&gt;952),"teurer als 952 €: zählt nicht mit — verteilt unter Sonstiges Berufliches","")</f>
        <v/>
      </c>
    </row>
    <row r="66">
      <c r="B66" s="46" t="n"/>
      <c r="C66" s="23" t="n"/>
      <c r="D66" s="23" t="n"/>
      <c r="E66" s="47" t="n"/>
      <c r="F66" s="48" t="n"/>
      <c r="G66" s="49">
        <f>IF(AND(D66="Stethoskop, Instrumente, bis 952 € je Stück",N(E66)&gt;952),"teurer als 952 €: zählt nicht mit — verteilt unter Sonstiges Berufliches","")</f>
        <v/>
      </c>
    </row>
    <row r="67">
      <c r="B67" s="46" t="n"/>
      <c r="C67" s="23" t="n"/>
      <c r="D67" s="23" t="n"/>
      <c r="E67" s="47" t="n"/>
      <c r="F67" s="48" t="n"/>
      <c r="G67" s="49">
        <f>IF(AND(D67="Stethoskop, Instrumente, bis 952 € je Stück",N(E67)&gt;952),"teurer als 952 €: zählt nicht mit — verteilt unter Sonstiges Berufliches","")</f>
        <v/>
      </c>
    </row>
    <row r="68">
      <c r="B68" s="46" t="n"/>
      <c r="C68" s="23" t="n"/>
      <c r="D68" s="23" t="n"/>
      <c r="E68" s="47" t="n"/>
      <c r="F68" s="48" t="n"/>
      <c r="G68" s="49">
        <f>IF(AND(D68="Stethoskop, Instrumente, bis 952 € je Stück",N(E68)&gt;952),"teurer als 952 €: zählt nicht mit — verteilt unter Sonstiges Berufliches","")</f>
        <v/>
      </c>
    </row>
    <row r="69">
      <c r="B69" s="46" t="n"/>
      <c r="C69" s="23" t="n"/>
      <c r="D69" s="23" t="n"/>
      <c r="E69" s="47" t="n"/>
      <c r="F69" s="48" t="n"/>
      <c r="G69" s="49">
        <f>IF(AND(D69="Stethoskop, Instrumente, bis 952 € je Stück",N(E69)&gt;952),"teurer als 952 €: zählt nicht mit — verteilt unter Sonstiges Berufliches","")</f>
        <v/>
      </c>
    </row>
    <row r="70">
      <c r="B70" s="46" t="n"/>
      <c r="C70" s="23" t="n"/>
      <c r="D70" s="23" t="n"/>
      <c r="E70" s="47" t="n"/>
      <c r="F70" s="48" t="n"/>
      <c r="G70" s="49">
        <f>IF(AND(D70="Stethoskop, Instrumente, bis 952 € je Stück",N(E70)&gt;952),"teurer als 952 €: zählt nicht mit — verteilt unter Sonstiges Berufliches","")</f>
        <v/>
      </c>
    </row>
    <row r="71">
      <c r="B71" s="46" t="n"/>
      <c r="C71" s="23" t="n"/>
      <c r="D71" s="23" t="n"/>
      <c r="E71" s="47" t="n"/>
      <c r="F71" s="48" t="n"/>
      <c r="G71" s="49">
        <f>IF(AND(D71="Stethoskop, Instrumente, bis 952 € je Stück",N(E71)&gt;952),"teurer als 952 €: zählt nicht mit — verteilt unter Sonstiges Berufliches","")</f>
        <v/>
      </c>
    </row>
    <row r="72">
      <c r="B72" s="46" t="n"/>
      <c r="C72" s="23" t="n"/>
      <c r="D72" s="23" t="n"/>
      <c r="E72" s="47" t="n"/>
      <c r="F72" s="48" t="n"/>
      <c r="G72" s="49">
        <f>IF(AND(D72="Stethoskop, Instrumente, bis 952 € je Stück",N(E72)&gt;952),"teurer als 952 €: zählt nicht mit — verteilt unter Sonstiges Berufliches","")</f>
        <v/>
      </c>
    </row>
    <row r="73">
      <c r="B73" s="46" t="n"/>
      <c r="C73" s="23" t="n"/>
      <c r="D73" s="23" t="n"/>
      <c r="E73" s="47" t="n"/>
      <c r="F73" s="48" t="n"/>
      <c r="G73" s="49">
        <f>IF(AND(D73="Stethoskop, Instrumente, bis 952 € je Stück",N(E73)&gt;952),"teurer als 952 €: zählt nicht mit — verteilt unter Sonstiges Berufliches","")</f>
        <v/>
      </c>
    </row>
    <row r="74">
      <c r="B74" s="46" t="n"/>
      <c r="C74" s="23" t="n"/>
      <c r="D74" s="23" t="n"/>
      <c r="E74" s="47" t="n"/>
      <c r="F74" s="48" t="n"/>
      <c r="G74" s="49">
        <f>IF(AND(D74="Stethoskop, Instrumente, bis 952 € je Stück",N(E74)&gt;952),"teurer als 952 €: zählt nicht mit — verteilt unter Sonstiges Berufliches","")</f>
        <v/>
      </c>
    </row>
    <row r="75">
      <c r="B75" s="46" t="n"/>
      <c r="C75" s="23" t="n"/>
      <c r="D75" s="23" t="n"/>
      <c r="E75" s="47" t="n"/>
      <c r="F75" s="48" t="n"/>
      <c r="G75" s="49">
        <f>IF(AND(D75="Stethoskop, Instrumente, bis 952 € je Stück",N(E75)&gt;952),"teurer als 952 €: zählt nicht mit — verteilt unter Sonstiges Berufliches","")</f>
        <v/>
      </c>
    </row>
    <row r="76">
      <c r="B76" s="46" t="n"/>
      <c r="C76" s="23" t="n"/>
      <c r="D76" s="23" t="n"/>
      <c r="E76" s="47" t="n"/>
      <c r="F76" s="48" t="n"/>
      <c r="G76" s="49">
        <f>IF(AND(D76="Stethoskop, Instrumente, bis 952 € je Stück",N(E76)&gt;952),"teurer als 952 €: zählt nicht mit — verteilt unter Sonstiges Berufliches","")</f>
        <v/>
      </c>
    </row>
    <row r="77">
      <c r="B77" s="46" t="n"/>
      <c r="C77" s="23" t="n"/>
      <c r="D77" s="23" t="n"/>
      <c r="E77" s="47" t="n"/>
      <c r="F77" s="48" t="n"/>
      <c r="G77" s="49">
        <f>IF(AND(D77="Stethoskop, Instrumente, bis 952 € je Stück",N(E77)&gt;952),"teurer als 952 €: zählt nicht mit — verteilt unter Sonstiges Berufliches","")</f>
        <v/>
      </c>
    </row>
    <row r="78">
      <c r="B78" s="46" t="n"/>
      <c r="C78" s="23" t="n"/>
      <c r="D78" s="23" t="n"/>
      <c r="E78" s="47" t="n"/>
      <c r="F78" s="48" t="n"/>
      <c r="G78" s="49">
        <f>IF(AND(D78="Stethoskop, Instrumente, bis 952 € je Stück",N(E78)&gt;952),"teurer als 952 €: zählt nicht mit — verteilt unter Sonstiges Berufliches","")</f>
        <v/>
      </c>
    </row>
    <row r="79">
      <c r="B79" s="46" t="n"/>
      <c r="C79" s="23" t="n"/>
      <c r="D79" s="23" t="n"/>
      <c r="E79" s="47" t="n"/>
      <c r="F79" s="48" t="n"/>
      <c r="G79" s="49">
        <f>IF(AND(D79="Stethoskop, Instrumente, bis 952 € je Stück",N(E79)&gt;952),"teurer als 952 €: zählt nicht mit — verteilt unter Sonstiges Berufliches","")</f>
        <v/>
      </c>
    </row>
    <row r="80">
      <c r="B80" s="46" t="n"/>
      <c r="C80" s="23" t="n"/>
      <c r="D80" s="23" t="n"/>
      <c r="E80" s="47" t="n"/>
      <c r="F80" s="48" t="n"/>
      <c r="G80" s="49">
        <f>IF(AND(D80="Stethoskop, Instrumente, bis 952 € je Stück",N(E80)&gt;952),"teurer als 952 €: zählt nicht mit — verteilt unter Sonstiges Berufliches","")</f>
        <v/>
      </c>
    </row>
    <row r="81">
      <c r="B81" s="46" t="n"/>
      <c r="C81" s="23" t="n"/>
      <c r="D81" s="23" t="n"/>
      <c r="E81" s="47" t="n"/>
      <c r="F81" s="48" t="n"/>
      <c r="G81" s="49">
        <f>IF(AND(D81="Stethoskop, Instrumente, bis 952 € je Stück",N(E81)&gt;952),"teurer als 952 €: zählt nicht mit — verteilt unter Sonstiges Berufliches","")</f>
        <v/>
      </c>
    </row>
    <row r="82">
      <c r="B82" s="46" t="n"/>
      <c r="C82" s="23" t="n"/>
      <c r="D82" s="23" t="n"/>
      <c r="E82" s="47" t="n"/>
      <c r="F82" s="48" t="n"/>
      <c r="G82" s="49">
        <f>IF(AND(D82="Stethoskop, Instrumente, bis 952 € je Stück",N(E82)&gt;952),"teurer als 952 €: zählt nicht mit — verteilt unter Sonstiges Berufliches","")</f>
        <v/>
      </c>
    </row>
    <row r="83">
      <c r="B83" s="46" t="n"/>
      <c r="C83" s="23" t="n"/>
      <c r="D83" s="23" t="n"/>
      <c r="E83" s="47" t="n"/>
      <c r="F83" s="48" t="n"/>
      <c r="G83" s="49">
        <f>IF(AND(D83="Stethoskop, Instrumente, bis 952 € je Stück",N(E83)&gt;952),"teurer als 952 €: zählt nicht mit — verteilt unter Sonstiges Berufliches","")</f>
        <v/>
      </c>
    </row>
    <row r="84">
      <c r="B84" s="46" t="n"/>
      <c r="C84" s="23" t="n"/>
      <c r="D84" s="23" t="n"/>
      <c r="E84" s="47" t="n"/>
      <c r="F84" s="48" t="n"/>
      <c r="G84" s="49">
        <f>IF(AND(D84="Stethoskop, Instrumente, bis 952 € je Stück",N(E84)&gt;952),"teurer als 952 €: zählt nicht mit — verteilt unter Sonstiges Berufliches","")</f>
        <v/>
      </c>
    </row>
    <row r="85">
      <c r="B85" s="46" t="n"/>
      <c r="C85" s="23" t="n"/>
      <c r="D85" s="23" t="n"/>
      <c r="E85" s="47" t="n"/>
      <c r="F85" s="48" t="n"/>
      <c r="G85" s="49">
        <f>IF(AND(D85="Stethoskop, Instrumente, bis 952 € je Stück",N(E85)&gt;952),"teurer als 952 €: zählt nicht mit — verteilt unter Sonstiges Berufliches","")</f>
        <v/>
      </c>
    </row>
    <row r="86">
      <c r="B86" s="46" t="n"/>
      <c r="C86" s="23" t="n"/>
      <c r="D86" s="23" t="n"/>
      <c r="E86" s="47" t="n"/>
      <c r="F86" s="48" t="n"/>
      <c r="G86" s="49">
        <f>IF(AND(D86="Stethoskop, Instrumente, bis 952 € je Stück",N(E86)&gt;952),"teurer als 952 €: zählt nicht mit — verteilt unter Sonstiges Berufliches","")</f>
        <v/>
      </c>
    </row>
    <row r="87">
      <c r="B87" s="46" t="n"/>
      <c r="C87" s="23" t="n"/>
      <c r="D87" s="23" t="n"/>
      <c r="E87" s="47" t="n"/>
      <c r="F87" s="48" t="n"/>
      <c r="G87" s="49">
        <f>IF(AND(D87="Stethoskop, Instrumente, bis 952 € je Stück",N(E87)&gt;952),"teurer als 952 €: zählt nicht mit — verteilt unter Sonstiges Berufliches","")</f>
        <v/>
      </c>
    </row>
    <row r="88">
      <c r="B88" s="46" t="n"/>
      <c r="C88" s="23" t="n"/>
      <c r="D88" s="23" t="n"/>
      <c r="E88" s="47" t="n"/>
      <c r="F88" s="48" t="n"/>
      <c r="G88" s="49">
        <f>IF(AND(D88="Stethoskop, Instrumente, bis 952 € je Stück",N(E88)&gt;952),"teurer als 952 €: zählt nicht mit — verteilt unter Sonstiges Berufliches","")</f>
        <v/>
      </c>
    </row>
    <row r="89">
      <c r="B89" s="46" t="n"/>
      <c r="C89" s="23" t="n"/>
      <c r="D89" s="23" t="n"/>
      <c r="E89" s="47" t="n"/>
      <c r="F89" s="48" t="n"/>
      <c r="G89" s="49">
        <f>IF(AND(D89="Stethoskop, Instrumente, bis 952 € je Stück",N(E89)&gt;952),"teurer als 952 €: zählt nicht mit — verteilt unter Sonstiges Berufliches","")</f>
        <v/>
      </c>
    </row>
    <row r="90">
      <c r="B90" s="46" t="n"/>
      <c r="C90" s="23" t="n"/>
      <c r="D90" s="23" t="n"/>
      <c r="E90" s="47" t="n"/>
      <c r="F90" s="48" t="n"/>
      <c r="G90" s="49">
        <f>IF(AND(D90="Stethoskop, Instrumente, bis 952 € je Stück",N(E90)&gt;952),"teurer als 952 €: zählt nicht mit — verteilt unter Sonstiges Berufliches","")</f>
        <v/>
      </c>
    </row>
    <row r="91">
      <c r="B91" s="46" t="n"/>
      <c r="C91" s="23" t="n"/>
      <c r="D91" s="23" t="n"/>
      <c r="E91" s="47" t="n"/>
      <c r="F91" s="48" t="n"/>
      <c r="G91" s="49">
        <f>IF(AND(D91="Stethoskop, Instrumente, bis 952 € je Stück",N(E91)&gt;952),"teurer als 952 €: zählt nicht mit — verteilt unter Sonstiges Berufliches","")</f>
        <v/>
      </c>
    </row>
    <row r="92">
      <c r="B92" s="46" t="n"/>
      <c r="C92" s="23" t="n"/>
      <c r="D92" s="23" t="n"/>
      <c r="E92" s="47" t="n"/>
      <c r="F92" s="48" t="n"/>
      <c r="G92" s="49">
        <f>IF(AND(D92="Stethoskop, Instrumente, bis 952 € je Stück",N(E92)&gt;952),"teurer als 952 €: zählt nicht mit — verteilt unter Sonstiges Berufliches","")</f>
        <v/>
      </c>
    </row>
    <row r="93">
      <c r="B93" s="46" t="n"/>
      <c r="C93" s="23" t="n"/>
      <c r="D93" s="23" t="n"/>
      <c r="E93" s="47" t="n"/>
      <c r="F93" s="48" t="n"/>
      <c r="G93" s="49">
        <f>IF(AND(D93="Stethoskop, Instrumente, bis 952 € je Stück",N(E93)&gt;952),"teurer als 952 €: zählt nicht mit — verteilt unter Sonstiges Berufliches","")</f>
        <v/>
      </c>
    </row>
    <row r="94">
      <c r="B94" s="46" t="n"/>
      <c r="C94" s="23" t="n"/>
      <c r="D94" s="23" t="n"/>
      <c r="E94" s="47" t="n"/>
      <c r="F94" s="48" t="n"/>
      <c r="G94" s="49">
        <f>IF(AND(D94="Stethoskop, Instrumente, bis 952 € je Stück",N(E94)&gt;952),"teurer als 952 €: zählt nicht mit — verteilt unter Sonstiges Berufliches","")</f>
        <v/>
      </c>
    </row>
    <row r="95">
      <c r="B95" s="46" t="n"/>
      <c r="C95" s="23" t="n"/>
      <c r="D95" s="23" t="n"/>
      <c r="E95" s="47" t="n"/>
      <c r="F95" s="48" t="n"/>
      <c r="G95" s="49">
        <f>IF(AND(D95="Stethoskop, Instrumente, bis 952 € je Stück",N(E95)&gt;952),"teurer als 952 €: zählt nicht mit — verteilt unter Sonstiges Berufliches","")</f>
        <v/>
      </c>
    </row>
    <row r="96">
      <c r="B96" s="46" t="n"/>
      <c r="C96" s="23" t="n"/>
      <c r="D96" s="23" t="n"/>
      <c r="E96" s="47" t="n"/>
      <c r="F96" s="48" t="n"/>
      <c r="G96" s="49">
        <f>IF(AND(D96="Stethoskop, Instrumente, bis 952 € je Stück",N(E96)&gt;952),"teurer als 952 €: zählt nicht mit — verteilt unter Sonstiges Berufliches","")</f>
        <v/>
      </c>
    </row>
    <row r="97">
      <c r="B97" s="46" t="n"/>
      <c r="C97" s="23" t="n"/>
      <c r="D97" s="23" t="n"/>
      <c r="E97" s="47" t="n"/>
      <c r="F97" s="48" t="n"/>
      <c r="G97" s="49">
        <f>IF(AND(D97="Stethoskop, Instrumente, bis 952 € je Stück",N(E97)&gt;952),"teurer als 952 €: zählt nicht mit — verteilt unter Sonstiges Berufliches","")</f>
        <v/>
      </c>
    </row>
    <row r="98">
      <c r="B98" s="46" t="n"/>
      <c r="C98" s="23" t="n"/>
      <c r="D98" s="23" t="n"/>
      <c r="E98" s="47" t="n"/>
      <c r="F98" s="48" t="n"/>
      <c r="G98" s="49">
        <f>IF(AND(D98="Stethoskop, Instrumente, bis 952 € je Stück",N(E98)&gt;952),"teurer als 952 €: zählt nicht mit — verteilt unter Sonstiges Berufliches","")</f>
        <v/>
      </c>
    </row>
    <row r="99">
      <c r="B99" s="46" t="n"/>
      <c r="C99" s="23" t="n"/>
      <c r="D99" s="23" t="n"/>
      <c r="E99" s="47" t="n"/>
      <c r="F99" s="48" t="n"/>
      <c r="G99" s="49">
        <f>IF(AND(D99="Stethoskop, Instrumente, bis 952 € je Stück",N(E99)&gt;952),"teurer als 952 €: zählt nicht mit — verteilt unter Sonstiges Berufliches","")</f>
        <v/>
      </c>
    </row>
    <row r="100">
      <c r="B100" s="46" t="n"/>
      <c r="C100" s="23" t="n"/>
      <c r="D100" s="23" t="n"/>
      <c r="E100" s="47" t="n"/>
      <c r="F100" s="48" t="n"/>
      <c r="G100" s="49">
        <f>IF(AND(D100="Stethoskop, Instrumente, bis 952 € je Stück",N(E100)&gt;952),"teurer als 952 €: zählt nicht mit — verteilt unter Sonstiges Berufliches","")</f>
        <v/>
      </c>
    </row>
    <row r="101">
      <c r="B101" s="46" t="n"/>
      <c r="C101" s="23" t="n"/>
      <c r="D101" s="23" t="n"/>
      <c r="E101" s="47" t="n"/>
      <c r="F101" s="48" t="n"/>
      <c r="G101" s="49">
        <f>IF(AND(D101="Stethoskop, Instrumente, bis 952 € je Stück",N(E101)&gt;952),"teurer als 952 €: zählt nicht mit — verteilt unter Sonstiges Berufliches","")</f>
        <v/>
      </c>
    </row>
    <row r="102">
      <c r="B102" s="46" t="n"/>
      <c r="C102" s="23" t="n"/>
      <c r="D102" s="23" t="n"/>
      <c r="E102" s="47" t="n"/>
      <c r="F102" s="48" t="n"/>
      <c r="G102" s="49">
        <f>IF(AND(D102="Stethoskop, Instrumente, bis 952 € je Stück",N(E102)&gt;952),"teurer als 952 €: zählt nicht mit — verteilt unter Sonstiges Berufliches","")</f>
        <v/>
      </c>
    </row>
    <row r="103">
      <c r="B103" s="46" t="n"/>
      <c r="C103" s="23" t="n"/>
      <c r="D103" s="23" t="n"/>
      <c r="E103" s="47" t="n"/>
      <c r="F103" s="48" t="n"/>
      <c r="G103" s="49">
        <f>IF(AND(D103="Stethoskop, Instrumente, bis 952 € je Stück",N(E103)&gt;952),"teurer als 952 €: zählt nicht mit — verteilt unter Sonstiges Berufliches","")</f>
        <v/>
      </c>
    </row>
    <row r="104">
      <c r="B104" s="46" t="n"/>
      <c r="C104" s="23" t="n"/>
      <c r="D104" s="23" t="n"/>
      <c r="E104" s="47" t="n"/>
      <c r="F104" s="48" t="n"/>
      <c r="G104" s="49">
        <f>IF(AND(D104="Stethoskop, Instrumente, bis 952 € je Stück",N(E104)&gt;952),"teurer als 952 €: zählt nicht mit — verteilt unter Sonstiges Berufliches","")</f>
        <v/>
      </c>
    </row>
    <row r="105">
      <c r="B105" s="46" t="n"/>
      <c r="C105" s="23" t="n"/>
      <c r="D105" s="23" t="n"/>
      <c r="E105" s="47" t="n"/>
      <c r="F105" s="48" t="n"/>
      <c r="G105" s="49">
        <f>IF(AND(D105="Stethoskop, Instrumente, bis 952 € je Stück",N(E105)&gt;952),"teurer als 952 €: zählt nicht mit — verteilt unter Sonstiges Berufliches","")</f>
        <v/>
      </c>
    </row>
    <row r="106">
      <c r="B106" s="46" t="n"/>
      <c r="C106" s="23" t="n"/>
      <c r="D106" s="23" t="n"/>
      <c r="E106" s="47" t="n"/>
      <c r="F106" s="48" t="n"/>
      <c r="G106" s="49">
        <f>IF(AND(D106="Stethoskop, Instrumente, bis 952 € je Stück",N(E106)&gt;952),"teurer als 952 €: zählt nicht mit — verteilt unter Sonstiges Berufliches","")</f>
        <v/>
      </c>
    </row>
    <row r="107">
      <c r="B107" s="46" t="n"/>
      <c r="C107" s="23" t="n"/>
      <c r="D107" s="23" t="n"/>
      <c r="E107" s="47" t="n"/>
      <c r="F107" s="48" t="n"/>
      <c r="G107" s="49">
        <f>IF(AND(D107="Stethoskop, Instrumente, bis 952 € je Stück",N(E107)&gt;952),"teurer als 952 €: zählt nicht mit — verteilt unter Sonstiges Berufliches","")</f>
        <v/>
      </c>
    </row>
    <row r="108">
      <c r="B108" s="46" t="n"/>
      <c r="C108" s="23" t="n"/>
      <c r="D108" s="23" t="n"/>
      <c r="E108" s="47" t="n"/>
      <c r="F108" s="48" t="n"/>
      <c r="G108" s="49">
        <f>IF(AND(D108="Stethoskop, Instrumente, bis 952 € je Stück",N(E108)&gt;952),"teurer als 952 €: zählt nicht mit — verteilt unter Sonstiges Berufliches","")</f>
        <v/>
      </c>
    </row>
    <row r="109">
      <c r="B109" s="46" t="n"/>
      <c r="C109" s="23" t="n"/>
      <c r="D109" s="23" t="n"/>
      <c r="E109" s="47" t="n"/>
      <c r="F109" s="48" t="n"/>
      <c r="G109" s="49">
        <f>IF(AND(D109="Stethoskop, Instrumente, bis 952 € je Stück",N(E109)&gt;952),"teurer als 952 €: zählt nicht mit — verteilt unter Sonstiges Berufliches","")</f>
        <v/>
      </c>
    </row>
    <row r="110">
      <c r="B110" s="46" t="n"/>
      <c r="C110" s="23" t="n"/>
      <c r="D110" s="23" t="n"/>
      <c r="E110" s="47" t="n"/>
      <c r="F110" s="48" t="n"/>
      <c r="G110" s="49">
        <f>IF(AND(D110="Stethoskop, Instrumente, bis 952 € je Stück",N(E110)&gt;952),"teurer als 952 €: zählt nicht mit — verteilt unter Sonstiges Berufliches","")</f>
        <v/>
      </c>
    </row>
    <row r="111">
      <c r="B111" s="46" t="n"/>
      <c r="C111" s="23" t="n"/>
      <c r="D111" s="23" t="n"/>
      <c r="E111" s="47" t="n"/>
      <c r="F111" s="48" t="n"/>
      <c r="G111" s="49">
        <f>IF(AND(D111="Stethoskop, Instrumente, bis 952 € je Stück",N(E111)&gt;952),"teurer als 952 €: zählt nicht mit — verteilt unter Sonstiges Berufliches","")</f>
        <v/>
      </c>
    </row>
    <row r="112">
      <c r="B112" s="46" t="n"/>
      <c r="C112" s="23" t="n"/>
      <c r="D112" s="23" t="n"/>
      <c r="E112" s="47" t="n"/>
      <c r="F112" s="48" t="n"/>
      <c r="G112" s="49">
        <f>IF(AND(D112="Stethoskop, Instrumente, bis 952 € je Stück",N(E112)&gt;952),"teurer als 952 €: zählt nicht mit — verteilt unter Sonstiges Berufliches","")</f>
        <v/>
      </c>
    </row>
    <row r="113">
      <c r="B113" s="46" t="n"/>
      <c r="C113" s="23" t="n"/>
      <c r="D113" s="23" t="n"/>
      <c r="E113" s="47" t="n"/>
      <c r="F113" s="48" t="n"/>
      <c r="G113" s="49">
        <f>IF(AND(D113="Stethoskop, Instrumente, bis 952 € je Stück",N(E113)&gt;952),"teurer als 952 €: zählt nicht mit — verteilt unter Sonstiges Berufliches","")</f>
        <v/>
      </c>
    </row>
    <row r="114">
      <c r="B114" s="46" t="n"/>
      <c r="C114" s="23" t="n"/>
      <c r="D114" s="23" t="n"/>
      <c r="E114" s="47" t="n"/>
      <c r="F114" s="48" t="n"/>
      <c r="G114" s="49">
        <f>IF(AND(D114="Stethoskop, Instrumente, bis 952 € je Stück",N(E114)&gt;952),"teurer als 952 €: zählt nicht mit — verteilt unter Sonstiges Berufliches","")</f>
        <v/>
      </c>
    </row>
    <row r="115">
      <c r="B115" s="46" t="n"/>
      <c r="C115" s="23" t="n"/>
      <c r="D115" s="23" t="n"/>
      <c r="E115" s="47" t="n"/>
      <c r="F115" s="48" t="n"/>
      <c r="G115" s="49">
        <f>IF(AND(D115="Stethoskop, Instrumente, bis 952 € je Stück",N(E115)&gt;952),"teurer als 952 €: zählt nicht mit — verteilt unter Sonstiges Berufliches","")</f>
        <v/>
      </c>
    </row>
    <row r="116">
      <c r="B116" s="46" t="n"/>
      <c r="C116" s="23" t="n"/>
      <c r="D116" s="23" t="n"/>
      <c r="E116" s="47" t="n"/>
      <c r="F116" s="48" t="n"/>
      <c r="G116" s="49">
        <f>IF(AND(D116="Stethoskop, Instrumente, bis 952 € je Stück",N(E116)&gt;952),"teurer als 952 €: zählt nicht mit — verteilt unter Sonstiges Berufliches","")</f>
        <v/>
      </c>
    </row>
    <row r="117">
      <c r="B117" s="46" t="n"/>
      <c r="C117" s="23" t="n"/>
      <c r="D117" s="23" t="n"/>
      <c r="E117" s="47" t="n"/>
      <c r="F117" s="48" t="n"/>
      <c r="G117" s="49">
        <f>IF(AND(D117="Stethoskop, Instrumente, bis 952 € je Stück",N(E117)&gt;952),"teurer als 952 €: zählt nicht mit — verteilt unter Sonstiges Berufliches","")</f>
        <v/>
      </c>
    </row>
    <row r="118">
      <c r="B118" s="46" t="n"/>
      <c r="C118" s="23" t="n"/>
      <c r="D118" s="23" t="n"/>
      <c r="E118" s="47" t="n"/>
      <c r="F118" s="48" t="n"/>
      <c r="G118" s="49">
        <f>IF(AND(D118="Stethoskop, Instrumente, bis 952 € je Stück",N(E118)&gt;952),"teurer als 952 €: zählt nicht mit — verteilt unter Sonstiges Berufliches","")</f>
        <v/>
      </c>
    </row>
    <row r="119">
      <c r="B119" s="46" t="n"/>
      <c r="C119" s="23" t="n"/>
      <c r="D119" s="23" t="n"/>
      <c r="E119" s="47" t="n"/>
      <c r="F119" s="48" t="n"/>
      <c r="G119" s="49">
        <f>IF(AND(D119="Stethoskop, Instrumente, bis 952 € je Stück",N(E119)&gt;952),"teurer als 952 €: zählt nicht mit — verteilt unter Sonstiges Berufliches","")</f>
        <v/>
      </c>
    </row>
    <row r="120">
      <c r="B120" s="46" t="n"/>
      <c r="C120" s="23" t="n"/>
      <c r="D120" s="23" t="n"/>
      <c r="E120" s="47" t="n"/>
      <c r="F120" s="48" t="n"/>
      <c r="G120" s="49">
        <f>IF(AND(D120="Stethoskop, Instrumente, bis 952 € je Stück",N(E120)&gt;952),"teurer als 952 €: zählt nicht mit — verteilt unter Sonstiges Berufliches","")</f>
        <v/>
      </c>
    </row>
    <row r="121">
      <c r="B121" s="46" t="n"/>
      <c r="C121" s="23" t="n"/>
      <c r="D121" s="23" t="n"/>
      <c r="E121" s="47" t="n"/>
      <c r="F121" s="48" t="n"/>
      <c r="G121" s="49">
        <f>IF(AND(D121="Stethoskop, Instrumente, bis 952 € je Stück",N(E121)&gt;952),"teurer als 952 €: zählt nicht mit — verteilt unter Sonstiges Berufliches","")</f>
        <v/>
      </c>
    </row>
    <row r="122">
      <c r="B122" s="46" t="n"/>
      <c r="C122" s="23" t="n"/>
      <c r="D122" s="23" t="n"/>
      <c r="E122" s="47" t="n"/>
      <c r="F122" s="48" t="n"/>
      <c r="G122" s="49">
        <f>IF(AND(D122="Stethoskop, Instrumente, bis 952 € je Stück",N(E122)&gt;952),"teurer als 952 €: zählt nicht mit — verteilt unter Sonstiges Berufliches","")</f>
        <v/>
      </c>
    </row>
    <row r="123">
      <c r="B123" s="46" t="n"/>
      <c r="C123" s="23" t="n"/>
      <c r="D123" s="23" t="n"/>
      <c r="E123" s="47" t="n"/>
      <c r="F123" s="48" t="n"/>
      <c r="G123" s="49">
        <f>IF(AND(D123="Stethoskop, Instrumente, bis 952 € je Stück",N(E123)&gt;952),"teurer als 952 €: zählt nicht mit — verteilt unter Sonstiges Berufliches","")</f>
        <v/>
      </c>
    </row>
    <row r="124">
      <c r="B124" s="46" t="n"/>
      <c r="C124" s="23" t="n"/>
      <c r="D124" s="23" t="n"/>
      <c r="E124" s="47" t="n"/>
      <c r="F124" s="48" t="n"/>
      <c r="G124" s="49">
        <f>IF(AND(D124="Stethoskop, Instrumente, bis 952 € je Stück",N(E124)&gt;952),"teurer als 952 €: zählt nicht mit — verteilt unter Sonstiges Berufliches","")</f>
        <v/>
      </c>
    </row>
    <row r="125">
      <c r="B125" s="46" t="n"/>
      <c r="C125" s="23" t="n"/>
      <c r="D125" s="23" t="n"/>
      <c r="E125" s="47" t="n"/>
      <c r="F125" s="48" t="n"/>
      <c r="G125" s="49">
        <f>IF(AND(D125="Stethoskop, Instrumente, bis 952 € je Stück",N(E125)&gt;952),"teurer als 952 €: zählt nicht mit — verteilt unter Sonstiges Berufliches","")</f>
        <v/>
      </c>
    </row>
    <row r="126">
      <c r="B126" s="46" t="n"/>
      <c r="C126" s="23" t="n"/>
      <c r="D126" s="23" t="n"/>
      <c r="E126" s="47" t="n"/>
      <c r="F126" s="48" t="n"/>
      <c r="G126" s="49">
        <f>IF(AND(D126="Stethoskop, Instrumente, bis 952 € je Stück",N(E126)&gt;952),"teurer als 952 €: zählt nicht mit — verteilt unter Sonstiges Berufliches","")</f>
        <v/>
      </c>
    </row>
    <row r="127">
      <c r="B127" s="46" t="n"/>
      <c r="C127" s="23" t="n"/>
      <c r="D127" s="23" t="n"/>
      <c r="E127" s="47" t="n"/>
      <c r="F127" s="48" t="n"/>
      <c r="G127" s="49">
        <f>IF(AND(D127="Stethoskop, Instrumente, bis 952 € je Stück",N(E127)&gt;952),"teurer als 952 €: zählt nicht mit — verteilt unter Sonstiges Berufliches","")</f>
        <v/>
      </c>
    </row>
    <row r="128">
      <c r="B128" s="46" t="n"/>
      <c r="C128" s="23" t="n"/>
      <c r="D128" s="23" t="n"/>
      <c r="E128" s="47" t="n"/>
      <c r="F128" s="48" t="n"/>
      <c r="G128" s="49">
        <f>IF(AND(D128="Stethoskop, Instrumente, bis 952 € je Stück",N(E128)&gt;952),"teurer als 952 €: zählt nicht mit — verteilt unter Sonstiges Berufliches","")</f>
        <v/>
      </c>
    </row>
    <row r="129">
      <c r="B129" s="46" t="n"/>
      <c r="C129" s="23" t="n"/>
      <c r="D129" s="23" t="n"/>
      <c r="E129" s="47" t="n"/>
      <c r="F129" s="48" t="n"/>
      <c r="G129" s="49">
        <f>IF(AND(D129="Stethoskop, Instrumente, bis 952 € je Stück",N(E129)&gt;952),"teurer als 952 €: zählt nicht mit — verteilt unter Sonstiges Berufliches","")</f>
        <v/>
      </c>
    </row>
    <row r="130">
      <c r="B130" s="46" t="n"/>
      <c r="C130" s="23" t="n"/>
      <c r="D130" s="23" t="n"/>
      <c r="E130" s="47" t="n"/>
      <c r="F130" s="48" t="n"/>
      <c r="G130" s="49">
        <f>IF(AND(D130="Stethoskop, Instrumente, bis 952 € je Stück",N(E130)&gt;952),"teurer als 952 €: zählt nicht mit — verteilt unter Sonstiges Berufliches","")</f>
        <v/>
      </c>
    </row>
    <row r="131">
      <c r="B131" s="46" t="n"/>
      <c r="C131" s="23" t="n"/>
      <c r="D131" s="23" t="n"/>
      <c r="E131" s="47" t="n"/>
      <c r="F131" s="48" t="n"/>
      <c r="G131" s="49">
        <f>IF(AND(D131="Stethoskop, Instrumente, bis 952 € je Stück",N(E131)&gt;952),"teurer als 952 €: zählt nicht mit — verteilt unter Sonstiges Berufliches","")</f>
        <v/>
      </c>
    </row>
    <row r="132">
      <c r="B132" s="46" t="n"/>
      <c r="C132" s="23" t="n"/>
      <c r="D132" s="23" t="n"/>
      <c r="E132" s="47" t="n"/>
      <c r="F132" s="48" t="n"/>
      <c r="G132" s="49">
        <f>IF(AND(D132="Stethoskop, Instrumente, bis 952 € je Stück",N(E132)&gt;952),"teurer als 952 €: zählt nicht mit — verteilt unter Sonstiges Berufliches","")</f>
        <v/>
      </c>
    </row>
    <row r="133">
      <c r="B133" s="46" t="n"/>
      <c r="C133" s="23" t="n"/>
      <c r="D133" s="23" t="n"/>
      <c r="E133" s="47" t="n"/>
      <c r="F133" s="48" t="n"/>
      <c r="G133" s="49">
        <f>IF(AND(D133="Stethoskop, Instrumente, bis 952 € je Stück",N(E133)&gt;952),"teurer als 952 €: zählt nicht mit — verteilt unter Sonstiges Berufliches","")</f>
        <v/>
      </c>
    </row>
    <row r="134">
      <c r="B134" s="46" t="n"/>
      <c r="C134" s="23" t="n"/>
      <c r="D134" s="23" t="n"/>
      <c r="E134" s="47" t="n"/>
      <c r="F134" s="48" t="n"/>
      <c r="G134" s="49">
        <f>IF(AND(D134="Stethoskop, Instrumente, bis 952 € je Stück",N(E134)&gt;952),"teurer als 952 €: zählt nicht mit — verteilt unter Sonstiges Berufliches","")</f>
        <v/>
      </c>
    </row>
    <row r="135">
      <c r="B135" s="46" t="n"/>
      <c r="C135" s="23" t="n"/>
      <c r="D135" s="23" t="n"/>
      <c r="E135" s="47" t="n"/>
      <c r="F135" s="48" t="n"/>
      <c r="G135" s="49">
        <f>IF(AND(D135="Stethoskop, Instrumente, bis 952 € je Stück",N(E135)&gt;952),"teurer als 952 €: zählt nicht mit — verteilt unter Sonstiges Berufliches","")</f>
        <v/>
      </c>
    </row>
    <row r="136">
      <c r="B136" s="46" t="n"/>
      <c r="C136" s="23" t="n"/>
      <c r="D136" s="23" t="n"/>
      <c r="E136" s="47" t="n"/>
      <c r="F136" s="48" t="n"/>
      <c r="G136" s="49">
        <f>IF(AND(D136="Stethoskop, Instrumente, bis 952 € je Stück",N(E136)&gt;952),"teurer als 952 €: zählt nicht mit — verteilt unter Sonstiges Berufliches","")</f>
        <v/>
      </c>
    </row>
    <row r="137">
      <c r="B137" s="46" t="n"/>
      <c r="C137" s="23" t="n"/>
      <c r="D137" s="23" t="n"/>
      <c r="E137" s="47" t="n"/>
      <c r="F137" s="48" t="n"/>
      <c r="G137" s="49">
        <f>IF(AND(D137="Stethoskop, Instrumente, bis 952 € je Stück",N(E137)&gt;952),"teurer als 952 €: zählt nicht mit — verteilt unter Sonstiges Berufliches","")</f>
        <v/>
      </c>
    </row>
    <row r="138">
      <c r="B138" s="46" t="n"/>
      <c r="C138" s="23" t="n"/>
      <c r="D138" s="23" t="n"/>
      <c r="E138" s="47" t="n"/>
      <c r="F138" s="48" t="n"/>
      <c r="G138" s="49">
        <f>IF(AND(D138="Stethoskop, Instrumente, bis 952 € je Stück",N(E138)&gt;952),"teurer als 952 €: zählt nicht mit — verteilt unter Sonstiges Berufliches","")</f>
        <v/>
      </c>
    </row>
    <row r="139">
      <c r="B139" s="46" t="n"/>
      <c r="C139" s="23" t="n"/>
      <c r="D139" s="23" t="n"/>
      <c r="E139" s="47" t="n"/>
      <c r="F139" s="48" t="n"/>
      <c r="G139" s="49">
        <f>IF(AND(D139="Stethoskop, Instrumente, bis 952 € je Stück",N(E139)&gt;952),"teurer als 952 €: zählt nicht mit — verteilt unter Sonstiges Berufliches","")</f>
        <v/>
      </c>
    </row>
    <row r="140">
      <c r="B140" s="46" t="n"/>
      <c r="C140" s="23" t="n"/>
      <c r="D140" s="23" t="n"/>
      <c r="E140" s="47" t="n"/>
      <c r="F140" s="48" t="n"/>
      <c r="G140" s="49">
        <f>IF(AND(D140="Stethoskop, Instrumente, bis 952 € je Stück",N(E140)&gt;952),"teurer als 952 €: zählt nicht mit — verteilt unter Sonstiges Berufliches","")</f>
        <v/>
      </c>
    </row>
    <row r="141">
      <c r="B141" s="46" t="n"/>
      <c r="C141" s="23" t="n"/>
      <c r="D141" s="23" t="n"/>
      <c r="E141" s="47" t="n"/>
      <c r="F141" s="48" t="n"/>
      <c r="G141" s="49">
        <f>IF(AND(D141="Stethoskop, Instrumente, bis 952 € je Stück",N(E141)&gt;952),"teurer als 952 €: zählt nicht mit — verteilt unter Sonstiges Berufliches","")</f>
        <v/>
      </c>
    </row>
    <row r="142">
      <c r="B142" s="46" t="n"/>
      <c r="C142" s="23" t="n"/>
      <c r="D142" s="23" t="n"/>
      <c r="E142" s="47" t="n"/>
      <c r="F142" s="48" t="n"/>
      <c r="G142" s="49">
        <f>IF(AND(D142="Stethoskop, Instrumente, bis 952 € je Stück",N(E142)&gt;952),"teurer als 952 €: zählt nicht mit — verteilt unter Sonstiges Berufliches","")</f>
        <v/>
      </c>
    </row>
    <row r="143">
      <c r="B143" s="46" t="n"/>
      <c r="C143" s="23" t="n"/>
      <c r="D143" s="23" t="n"/>
      <c r="E143" s="47" t="n"/>
      <c r="F143" s="48" t="n"/>
      <c r="G143" s="49">
        <f>IF(AND(D143="Stethoskop, Instrumente, bis 952 € je Stück",N(E143)&gt;952),"teurer als 952 €: zählt nicht mit — verteilt unter Sonstiges Berufliches","")</f>
        <v/>
      </c>
    </row>
    <row r="144">
      <c r="B144" s="46" t="n"/>
      <c r="C144" s="23" t="n"/>
      <c r="D144" s="23" t="n"/>
      <c r="E144" s="47" t="n"/>
      <c r="F144" s="48" t="n"/>
      <c r="G144" s="49">
        <f>IF(AND(D144="Stethoskop, Instrumente, bis 952 € je Stück",N(E144)&gt;952),"teurer als 952 €: zählt nicht mit — verteilt unter Sonstiges Berufliches","")</f>
        <v/>
      </c>
    </row>
    <row r="145">
      <c r="B145" s="46" t="n"/>
      <c r="C145" s="23" t="n"/>
      <c r="D145" s="23" t="n"/>
      <c r="E145" s="47" t="n"/>
      <c r="F145" s="48" t="n"/>
      <c r="G145" s="49">
        <f>IF(AND(D145="Stethoskop, Instrumente, bis 952 € je Stück",N(E145)&gt;952),"teurer als 952 €: zählt nicht mit — verteilt unter Sonstiges Berufliches","")</f>
        <v/>
      </c>
    </row>
    <row r="146">
      <c r="B146" s="46" t="n"/>
      <c r="C146" s="23" t="n"/>
      <c r="D146" s="23" t="n"/>
      <c r="E146" s="47" t="n"/>
      <c r="F146" s="48" t="n"/>
      <c r="G146" s="49">
        <f>IF(AND(D146="Stethoskop, Instrumente, bis 952 € je Stück",N(E146)&gt;952),"teurer als 952 €: zählt nicht mit — verteilt unter Sonstiges Berufliches","")</f>
        <v/>
      </c>
    </row>
    <row r="147">
      <c r="B147" s="46" t="n"/>
      <c r="C147" s="23" t="n"/>
      <c r="D147" s="23" t="n"/>
      <c r="E147" s="47" t="n"/>
      <c r="F147" s="48" t="n"/>
      <c r="G147" s="49">
        <f>IF(AND(D147="Stethoskop, Instrumente, bis 952 € je Stück",N(E147)&gt;952),"teurer als 952 €: zählt nicht mit — verteilt unter Sonstiges Berufliches","")</f>
        <v/>
      </c>
    </row>
    <row r="148">
      <c r="B148" s="46" t="n"/>
      <c r="C148" s="23" t="n"/>
      <c r="D148" s="23" t="n"/>
      <c r="E148" s="47" t="n"/>
      <c r="F148" s="48" t="n"/>
      <c r="G148" s="49">
        <f>IF(AND(D148="Stethoskop, Instrumente, bis 952 € je Stück",N(E148)&gt;952),"teurer als 952 €: zählt nicht mit — verteilt unter Sonstiges Berufliches","")</f>
        <v/>
      </c>
    </row>
    <row r="149">
      <c r="B149" s="46" t="n"/>
      <c r="C149" s="23" t="n"/>
      <c r="D149" s="23" t="n"/>
      <c r="E149" s="47" t="n"/>
      <c r="F149" s="48" t="n"/>
      <c r="G149" s="49">
        <f>IF(AND(D149="Stethoskop, Instrumente, bis 952 € je Stück",N(E149)&gt;952),"teurer als 952 €: zählt nicht mit — verteilt unter Sonstiges Berufliches","")</f>
        <v/>
      </c>
    </row>
    <row r="150">
      <c r="B150" s="46" t="n"/>
      <c r="C150" s="23" t="n"/>
      <c r="D150" s="23" t="n"/>
      <c r="E150" s="47" t="n"/>
      <c r="F150" s="48" t="n"/>
      <c r="G150" s="49">
        <f>IF(AND(D150="Stethoskop, Instrumente, bis 952 € je Stück",N(E150)&gt;952),"teurer als 952 €: zählt nicht mit — verteilt unter Sonstiges Berufliches","")</f>
        <v/>
      </c>
    </row>
    <row r="151">
      <c r="B151" s="46" t="n"/>
      <c r="C151" s="23" t="n"/>
      <c r="D151" s="23" t="n"/>
      <c r="E151" s="47" t="n"/>
      <c r="F151" s="48" t="n"/>
      <c r="G151" s="49">
        <f>IF(AND(D151="Stethoskop, Instrumente, bis 952 € je Stück",N(E151)&gt;952),"teurer als 952 €: zählt nicht mit — verteilt unter Sonstiges Berufliches","")</f>
        <v/>
      </c>
    </row>
    <row r="152">
      <c r="B152" s="46" t="n"/>
      <c r="C152" s="23" t="n"/>
      <c r="D152" s="23" t="n"/>
      <c r="E152" s="47" t="n"/>
      <c r="F152" s="48" t="n"/>
      <c r="G152" s="49">
        <f>IF(AND(D152="Stethoskop, Instrumente, bis 952 € je Stück",N(E152)&gt;952),"teurer als 952 €: zählt nicht mit — verteilt unter Sonstiges Berufliches","")</f>
        <v/>
      </c>
    </row>
    <row r="153">
      <c r="B153" s="46" t="n"/>
      <c r="C153" s="23" t="n"/>
      <c r="D153" s="23" t="n"/>
      <c r="E153" s="47" t="n"/>
      <c r="F153" s="48" t="n"/>
      <c r="G153" s="49">
        <f>IF(AND(D153="Stethoskop, Instrumente, bis 952 € je Stück",N(E153)&gt;952),"teurer als 952 €: zählt nicht mit — verteilt unter Sonstiges Berufliches","")</f>
        <v/>
      </c>
    </row>
    <row r="154">
      <c r="B154" s="46" t="n"/>
      <c r="C154" s="23" t="n"/>
      <c r="D154" s="23" t="n"/>
      <c r="E154" s="47" t="n"/>
      <c r="F154" s="48" t="n"/>
      <c r="G154" s="49">
        <f>IF(AND(D154="Stethoskop, Instrumente, bis 952 € je Stück",N(E154)&gt;952),"teurer als 952 €: zählt nicht mit — verteilt unter Sonstiges Berufliches","")</f>
        <v/>
      </c>
    </row>
    <row r="155">
      <c r="B155" s="46" t="n"/>
      <c r="C155" s="23" t="n"/>
      <c r="D155" s="23" t="n"/>
      <c r="E155" s="47" t="n"/>
      <c r="F155" s="48" t="n"/>
      <c r="G155" s="49">
        <f>IF(AND(D155="Stethoskop, Instrumente, bis 952 € je Stück",N(E155)&gt;952),"teurer als 952 €: zählt nicht mit — verteilt unter Sonstiges Berufliches","")</f>
        <v/>
      </c>
    </row>
    <row r="156">
      <c r="B156" s="46" t="n"/>
      <c r="C156" s="23" t="n"/>
      <c r="D156" s="23" t="n"/>
      <c r="E156" s="47" t="n"/>
      <c r="F156" s="48" t="n"/>
      <c r="G156" s="49">
        <f>IF(AND(D156="Stethoskop, Instrumente, bis 952 € je Stück",N(E156)&gt;952),"teurer als 952 €: zählt nicht mit — verteilt unter Sonstiges Berufliches","")</f>
        <v/>
      </c>
    </row>
    <row r="157">
      <c r="B157" s="46" t="n"/>
      <c r="C157" s="23" t="n"/>
      <c r="D157" s="23" t="n"/>
      <c r="E157" s="47" t="n"/>
      <c r="F157" s="48" t="n"/>
      <c r="G157" s="49">
        <f>IF(AND(D157="Stethoskop, Instrumente, bis 952 € je Stück",N(E157)&gt;952),"teurer als 952 €: zählt nicht mit — verteilt unter Sonstiges Berufliches","")</f>
        <v/>
      </c>
    </row>
    <row r="158">
      <c r="B158" s="46" t="n"/>
      <c r="C158" s="23" t="n"/>
      <c r="D158" s="23" t="n"/>
      <c r="E158" s="47" t="n"/>
      <c r="F158" s="48" t="n"/>
      <c r="G158" s="49">
        <f>IF(AND(D158="Stethoskop, Instrumente, bis 952 € je Stück",N(E158)&gt;952),"teurer als 952 €: zählt nicht mit — verteilt unter Sonstiges Berufliches","")</f>
        <v/>
      </c>
    </row>
    <row r="159">
      <c r="B159" s="46" t="n"/>
      <c r="C159" s="23" t="n"/>
      <c r="D159" s="23" t="n"/>
      <c r="E159" s="47" t="n"/>
      <c r="F159" s="48" t="n"/>
      <c r="G159" s="49">
        <f>IF(AND(D159="Stethoskop, Instrumente, bis 952 € je Stück",N(E159)&gt;952),"teurer als 952 €: zählt nicht mit — verteilt unter Sonstiges Berufliches","")</f>
        <v/>
      </c>
    </row>
    <row r="160">
      <c r="B160" s="46" t="n"/>
      <c r="C160" s="23" t="n"/>
      <c r="D160" s="23" t="n"/>
      <c r="E160" s="47" t="n"/>
      <c r="F160" s="48" t="n"/>
      <c r="G160" s="49">
        <f>IF(AND(D160="Stethoskop, Instrumente, bis 952 € je Stück",N(E160)&gt;952),"teurer als 952 €: zählt nicht mit — verteilt unter Sonstiges Berufliches","")</f>
        <v/>
      </c>
    </row>
    <row r="161">
      <c r="B161" s="46" t="n"/>
      <c r="C161" s="23" t="n"/>
      <c r="D161" s="23" t="n"/>
      <c r="E161" s="47" t="n"/>
      <c r="F161" s="48" t="n"/>
      <c r="G161" s="49">
        <f>IF(AND(D161="Stethoskop, Instrumente, bis 952 € je Stück",N(E161)&gt;952),"teurer als 952 €: zählt nicht mit — verteilt unter Sonstiges Berufliches","")</f>
        <v/>
      </c>
    </row>
    <row r="162">
      <c r="B162" s="46" t="n"/>
      <c r="C162" s="23" t="n"/>
      <c r="D162" s="23" t="n"/>
      <c r="E162" s="47" t="n"/>
      <c r="F162" s="48" t="n"/>
      <c r="G162" s="49">
        <f>IF(AND(D162="Stethoskop, Instrumente, bis 952 € je Stück",N(E162)&gt;952),"teurer als 952 €: zählt nicht mit — verteilt unter Sonstiges Berufliches","")</f>
        <v/>
      </c>
    </row>
    <row r="163">
      <c r="B163" s="46" t="n"/>
      <c r="C163" s="23" t="n"/>
      <c r="D163" s="23" t="n"/>
      <c r="E163" s="47" t="n"/>
      <c r="F163" s="48" t="n"/>
      <c r="G163" s="49">
        <f>IF(AND(D163="Stethoskop, Instrumente, bis 952 € je Stück",N(E163)&gt;952),"teurer als 952 €: zählt nicht mit — verteilt unter Sonstiges Berufliches","")</f>
        <v/>
      </c>
    </row>
    <row r="164">
      <c r="B164" s="46" t="n"/>
      <c r="C164" s="23" t="n"/>
      <c r="D164" s="23" t="n"/>
      <c r="E164" s="47" t="n"/>
      <c r="F164" s="48" t="n"/>
      <c r="G164" s="49">
        <f>IF(AND(D164="Stethoskop, Instrumente, bis 952 € je Stück",N(E164)&gt;952),"teurer als 952 €: zählt nicht mit — verteilt unter Sonstiges Berufliches","")</f>
        <v/>
      </c>
    </row>
    <row r="165">
      <c r="B165" s="46" t="n"/>
      <c r="C165" s="23" t="n"/>
      <c r="D165" s="23" t="n"/>
      <c r="E165" s="47" t="n"/>
      <c r="F165" s="48" t="n"/>
      <c r="G165" s="49">
        <f>IF(AND(D165="Stethoskop, Instrumente, bis 952 € je Stück",N(E165)&gt;952),"teurer als 952 €: zählt nicht mit — verteilt unter Sonstiges Berufliches","")</f>
        <v/>
      </c>
    </row>
    <row r="166">
      <c r="B166" s="46" t="n"/>
      <c r="C166" s="23" t="n"/>
      <c r="D166" s="23" t="n"/>
      <c r="E166" s="47" t="n"/>
      <c r="F166" s="48" t="n"/>
      <c r="G166" s="49">
        <f>IF(AND(D166="Stethoskop, Instrumente, bis 952 € je Stück",N(E166)&gt;952),"teurer als 952 €: zählt nicht mit — verteilt unter Sonstiges Berufliches","")</f>
        <v/>
      </c>
    </row>
    <row r="167">
      <c r="B167" s="46" t="n"/>
      <c r="C167" s="23" t="n"/>
      <c r="D167" s="23" t="n"/>
      <c r="E167" s="47" t="n"/>
      <c r="F167" s="48" t="n"/>
      <c r="G167" s="49">
        <f>IF(AND(D167="Stethoskop, Instrumente, bis 952 € je Stück",N(E167)&gt;952),"teurer als 952 €: zählt nicht mit — verteilt unter Sonstiges Berufliches","")</f>
        <v/>
      </c>
    </row>
    <row r="168">
      <c r="B168" s="46" t="n"/>
      <c r="C168" s="23" t="n"/>
      <c r="D168" s="23" t="n"/>
      <c r="E168" s="47" t="n"/>
      <c r="F168" s="48" t="n"/>
      <c r="G168" s="49">
        <f>IF(AND(D168="Stethoskop, Instrumente, bis 952 € je Stück",N(E168)&gt;952),"teurer als 952 €: zählt nicht mit — verteilt unter Sonstiges Berufliches","")</f>
        <v/>
      </c>
    </row>
    <row r="169">
      <c r="B169" s="46" t="n"/>
      <c r="C169" s="23" t="n"/>
      <c r="D169" s="23" t="n"/>
      <c r="E169" s="47" t="n"/>
      <c r="F169" s="48" t="n"/>
      <c r="G169" s="49">
        <f>IF(AND(D169="Stethoskop, Instrumente, bis 952 € je Stück",N(E169)&gt;952),"teurer als 952 €: zählt nicht mit — verteilt unter Sonstiges Berufliches","")</f>
        <v/>
      </c>
    </row>
    <row r="170">
      <c r="B170" s="46" t="n"/>
      <c r="C170" s="23" t="n"/>
      <c r="D170" s="23" t="n"/>
      <c r="E170" s="47" t="n"/>
      <c r="F170" s="48" t="n"/>
      <c r="G170" s="49">
        <f>IF(AND(D170="Stethoskop, Instrumente, bis 952 € je Stück",N(E170)&gt;952),"teurer als 952 €: zählt nicht mit — verteilt unter Sonstiges Berufliches","")</f>
        <v/>
      </c>
    </row>
    <row r="171">
      <c r="B171" s="46" t="n"/>
      <c r="C171" s="23" t="n"/>
      <c r="D171" s="23" t="n"/>
      <c r="E171" s="47" t="n"/>
      <c r="F171" s="48" t="n"/>
      <c r="G171" s="49">
        <f>IF(AND(D171="Stethoskop, Instrumente, bis 952 € je Stück",N(E171)&gt;952),"teurer als 952 €: zählt nicht mit — verteilt unter Sonstiges Berufliches","")</f>
        <v/>
      </c>
    </row>
    <row r="172">
      <c r="B172" s="46" t="n"/>
      <c r="C172" s="23" t="n"/>
      <c r="D172" s="23" t="n"/>
      <c r="E172" s="47" t="n"/>
      <c r="F172" s="48" t="n"/>
      <c r="G172" s="49">
        <f>IF(AND(D172="Stethoskop, Instrumente, bis 952 € je Stück",N(E172)&gt;952),"teurer als 952 €: zählt nicht mit — verteilt unter Sonstiges Berufliches","")</f>
        <v/>
      </c>
    </row>
    <row r="173">
      <c r="B173" s="46" t="n"/>
      <c r="C173" s="23" t="n"/>
      <c r="D173" s="23" t="n"/>
      <c r="E173" s="47" t="n"/>
      <c r="F173" s="48" t="n"/>
      <c r="G173" s="49">
        <f>IF(AND(D173="Stethoskop, Instrumente, bis 952 € je Stück",N(E173)&gt;952),"teurer als 952 €: zählt nicht mit — verteilt unter Sonstiges Berufliches","")</f>
        <v/>
      </c>
    </row>
    <row r="174">
      <c r="B174" s="46" t="n"/>
      <c r="C174" s="23" t="n"/>
      <c r="D174" s="23" t="n"/>
      <c r="E174" s="47" t="n"/>
      <c r="F174" s="48" t="n"/>
      <c r="G174" s="49">
        <f>IF(AND(D174="Stethoskop, Instrumente, bis 952 € je Stück",N(E174)&gt;952),"teurer als 952 €: zählt nicht mit — verteilt unter Sonstiges Berufliches","")</f>
        <v/>
      </c>
    </row>
    <row r="175">
      <c r="B175" s="46" t="n"/>
      <c r="C175" s="23" t="n"/>
      <c r="D175" s="23" t="n"/>
      <c r="E175" s="47" t="n"/>
      <c r="F175" s="48" t="n"/>
      <c r="G175" s="49">
        <f>IF(AND(D175="Stethoskop, Instrumente, bis 952 € je Stück",N(E175)&gt;952),"teurer als 952 €: zählt nicht mit — verteilt unter Sonstiges Berufliches","")</f>
        <v/>
      </c>
    </row>
    <row r="176">
      <c r="B176" s="46" t="n"/>
      <c r="C176" s="23" t="n"/>
      <c r="D176" s="23" t="n"/>
      <c r="E176" s="47" t="n"/>
      <c r="F176" s="48" t="n"/>
      <c r="G176" s="49">
        <f>IF(AND(D176="Stethoskop, Instrumente, bis 952 € je Stück",N(E176)&gt;952),"teurer als 952 €: zählt nicht mit — verteilt unter Sonstiges Berufliches","")</f>
        <v/>
      </c>
    </row>
    <row r="177">
      <c r="B177" s="46" t="n"/>
      <c r="C177" s="23" t="n"/>
      <c r="D177" s="23" t="n"/>
      <c r="E177" s="47" t="n"/>
      <c r="F177" s="48" t="n"/>
      <c r="G177" s="49">
        <f>IF(AND(D177="Stethoskop, Instrumente, bis 952 € je Stück",N(E177)&gt;952),"teurer als 952 €: zählt nicht mit — verteilt unter Sonstiges Berufliches","")</f>
        <v/>
      </c>
    </row>
    <row r="178">
      <c r="B178" s="46" t="n"/>
      <c r="C178" s="23" t="n"/>
      <c r="D178" s="23" t="n"/>
      <c r="E178" s="47" t="n"/>
      <c r="F178" s="48" t="n"/>
      <c r="G178" s="49">
        <f>IF(AND(D178="Stethoskop, Instrumente, bis 952 € je Stück",N(E178)&gt;952),"teurer als 952 €: zählt nicht mit — verteilt unter Sonstiges Berufliches","")</f>
        <v/>
      </c>
    </row>
    <row r="179">
      <c r="B179" s="46" t="n"/>
      <c r="C179" s="23" t="n"/>
      <c r="D179" s="23" t="n"/>
      <c r="E179" s="47" t="n"/>
      <c r="F179" s="48" t="n"/>
      <c r="G179" s="49">
        <f>IF(AND(D179="Stethoskop, Instrumente, bis 952 € je Stück",N(E179)&gt;952),"teurer als 952 €: zählt nicht mit — verteilt unter Sonstiges Berufliches","")</f>
        <v/>
      </c>
    </row>
    <row r="180">
      <c r="B180" s="46" t="n"/>
      <c r="C180" s="23" t="n"/>
      <c r="D180" s="23" t="n"/>
      <c r="E180" s="47" t="n"/>
      <c r="F180" s="48" t="n"/>
      <c r="G180" s="49">
        <f>IF(AND(D180="Stethoskop, Instrumente, bis 952 € je Stück",N(E180)&gt;952),"teurer als 952 €: zählt nicht mit — verteilt unter Sonstiges Berufliches","")</f>
        <v/>
      </c>
    </row>
    <row r="181">
      <c r="B181" s="46" t="n"/>
      <c r="C181" s="23" t="n"/>
      <c r="D181" s="23" t="n"/>
      <c r="E181" s="47" t="n"/>
      <c r="F181" s="48" t="n"/>
      <c r="G181" s="49">
        <f>IF(AND(D181="Stethoskop, Instrumente, bis 952 € je Stück",N(E181)&gt;952),"teurer als 952 €: zählt nicht mit — verteilt unter Sonstiges Berufliches","")</f>
        <v/>
      </c>
    </row>
    <row r="182">
      <c r="B182" s="46" t="n"/>
      <c r="C182" s="23" t="n"/>
      <c r="D182" s="23" t="n"/>
      <c r="E182" s="47" t="n"/>
      <c r="F182" s="48" t="n"/>
      <c r="G182" s="49">
        <f>IF(AND(D182="Stethoskop, Instrumente, bis 952 € je Stück",N(E182)&gt;952),"teurer als 952 €: zählt nicht mit — verteilt unter Sonstiges Berufliches","")</f>
        <v/>
      </c>
    </row>
    <row r="183">
      <c r="B183" s="46" t="n"/>
      <c r="C183" s="23" t="n"/>
      <c r="D183" s="23" t="n"/>
      <c r="E183" s="47" t="n"/>
      <c r="F183" s="48" t="n"/>
      <c r="G183" s="49">
        <f>IF(AND(D183="Stethoskop, Instrumente, bis 952 € je Stück",N(E183)&gt;952),"teurer als 952 €: zählt nicht mit — verteilt unter Sonstiges Berufliches","")</f>
        <v/>
      </c>
    </row>
    <row r="184">
      <c r="B184" s="46" t="n"/>
      <c r="C184" s="23" t="n"/>
      <c r="D184" s="23" t="n"/>
      <c r="E184" s="47" t="n"/>
      <c r="F184" s="48" t="n"/>
      <c r="G184" s="49">
        <f>IF(AND(D184="Stethoskop, Instrumente, bis 952 € je Stück",N(E184)&gt;952),"teurer als 952 €: zählt nicht mit — verteilt unter Sonstiges Berufliches","")</f>
        <v/>
      </c>
    </row>
    <row r="185">
      <c r="B185" s="46" t="n"/>
      <c r="C185" s="23" t="n"/>
      <c r="D185" s="23" t="n"/>
      <c r="E185" s="47" t="n"/>
      <c r="F185" s="48" t="n"/>
      <c r="G185" s="49">
        <f>IF(AND(D185="Stethoskop, Instrumente, bis 952 € je Stück",N(E185)&gt;952),"teurer als 952 €: zählt nicht mit — verteilt unter Sonstiges Berufliches","")</f>
        <v/>
      </c>
    </row>
    <row r="186">
      <c r="B186" s="46" t="n"/>
      <c r="C186" s="23" t="n"/>
      <c r="D186" s="23" t="n"/>
      <c r="E186" s="47" t="n"/>
      <c r="F186" s="48" t="n"/>
      <c r="G186" s="49">
        <f>IF(AND(D186="Stethoskop, Instrumente, bis 952 € je Stück",N(E186)&gt;952),"teurer als 952 €: zählt nicht mit — verteilt unter Sonstiges Berufliches","")</f>
        <v/>
      </c>
    </row>
    <row r="187">
      <c r="B187" s="46" t="n"/>
      <c r="C187" s="23" t="n"/>
      <c r="D187" s="23" t="n"/>
      <c r="E187" s="47" t="n"/>
      <c r="F187" s="48" t="n"/>
      <c r="G187" s="49">
        <f>IF(AND(D187="Stethoskop, Instrumente, bis 952 € je Stück",N(E187)&gt;952),"teurer als 952 €: zählt nicht mit — verteilt unter Sonstiges Berufliches","")</f>
        <v/>
      </c>
    </row>
    <row r="188">
      <c r="B188" s="46" t="n"/>
      <c r="C188" s="23" t="n"/>
      <c r="D188" s="23" t="n"/>
      <c r="E188" s="47" t="n"/>
      <c r="F188" s="48" t="n"/>
      <c r="G188" s="49">
        <f>IF(AND(D188="Stethoskop, Instrumente, bis 952 € je Stück",N(E188)&gt;952),"teurer als 952 €: zählt nicht mit — verteilt unter Sonstiges Berufliches","")</f>
        <v/>
      </c>
    </row>
    <row r="189">
      <c r="B189" s="46" t="n"/>
      <c r="C189" s="23" t="n"/>
      <c r="D189" s="23" t="n"/>
      <c r="E189" s="47" t="n"/>
      <c r="F189" s="48" t="n"/>
      <c r="G189" s="49">
        <f>IF(AND(D189="Stethoskop, Instrumente, bis 952 € je Stück",N(E189)&gt;952),"teurer als 952 €: zählt nicht mit — verteilt unter Sonstiges Berufliches","")</f>
        <v/>
      </c>
    </row>
    <row r="190">
      <c r="B190" s="46" t="n"/>
      <c r="C190" s="23" t="n"/>
      <c r="D190" s="23" t="n"/>
      <c r="E190" s="47" t="n"/>
      <c r="F190" s="48" t="n"/>
      <c r="G190" s="49">
        <f>IF(AND(D190="Stethoskop, Instrumente, bis 952 € je Stück",N(E190)&gt;952),"teurer als 952 €: zählt nicht mit — verteilt unter Sonstiges Berufliches","")</f>
        <v/>
      </c>
    </row>
    <row r="191">
      <c r="B191" s="46" t="n"/>
      <c r="C191" s="23" t="n"/>
      <c r="D191" s="23" t="n"/>
      <c r="E191" s="47" t="n"/>
      <c r="F191" s="48" t="n"/>
      <c r="G191" s="49">
        <f>IF(AND(D191="Stethoskop, Instrumente, bis 952 € je Stück",N(E191)&gt;952),"teurer als 952 €: zählt nicht mit — verteilt unter Sonstiges Berufliches","")</f>
        <v/>
      </c>
    </row>
    <row r="192">
      <c r="B192" s="46" t="n"/>
      <c r="C192" s="23" t="n"/>
      <c r="D192" s="23" t="n"/>
      <c r="E192" s="47" t="n"/>
      <c r="F192" s="48" t="n"/>
      <c r="G192" s="49">
        <f>IF(AND(D192="Stethoskop, Instrumente, bis 952 € je Stück",N(E192)&gt;952),"teurer als 952 €: zählt nicht mit — verteilt unter Sonstiges Berufliches","")</f>
        <v/>
      </c>
    </row>
    <row r="193">
      <c r="B193" s="46" t="n"/>
      <c r="C193" s="23" t="n"/>
      <c r="D193" s="23" t="n"/>
      <c r="E193" s="47" t="n"/>
      <c r="F193" s="48" t="n"/>
      <c r="G193" s="49">
        <f>IF(AND(D193="Stethoskop, Instrumente, bis 952 € je Stück",N(E193)&gt;952),"teurer als 952 €: zählt nicht mit — verteilt unter Sonstiges Berufliches","")</f>
        <v/>
      </c>
    </row>
    <row r="194">
      <c r="B194" s="46" t="n"/>
      <c r="C194" s="23" t="n"/>
      <c r="D194" s="23" t="n"/>
      <c r="E194" s="47" t="n"/>
      <c r="F194" s="48" t="n"/>
      <c r="G194" s="49">
        <f>IF(AND(D194="Stethoskop, Instrumente, bis 952 € je Stück",N(E194)&gt;952),"teurer als 952 €: zählt nicht mit — verteilt unter Sonstiges Berufliches","")</f>
        <v/>
      </c>
    </row>
    <row r="195">
      <c r="B195" s="46" t="n"/>
      <c r="C195" s="23" t="n"/>
      <c r="D195" s="23" t="n"/>
      <c r="E195" s="47" t="n"/>
      <c r="F195" s="48" t="n"/>
      <c r="G195" s="49">
        <f>IF(AND(D195="Stethoskop, Instrumente, bis 952 € je Stück",N(E195)&gt;952),"teurer als 952 €: zählt nicht mit — verteilt unter Sonstiges Berufliches","")</f>
        <v/>
      </c>
    </row>
    <row r="196">
      <c r="B196" s="46" t="n"/>
      <c r="C196" s="23" t="n"/>
      <c r="D196" s="23" t="n"/>
      <c r="E196" s="47" t="n"/>
      <c r="F196" s="48" t="n"/>
      <c r="G196" s="49">
        <f>IF(AND(D196="Stethoskop, Instrumente, bis 952 € je Stück",N(E196)&gt;952),"teurer als 952 €: zählt nicht mit — verteilt unter Sonstiges Berufliches","")</f>
        <v/>
      </c>
    </row>
    <row r="197">
      <c r="B197" s="46" t="n"/>
      <c r="C197" s="23" t="n"/>
      <c r="D197" s="23" t="n"/>
      <c r="E197" s="47" t="n"/>
      <c r="F197" s="48" t="n"/>
      <c r="G197" s="49">
        <f>IF(AND(D197="Stethoskop, Instrumente, bis 952 € je Stück",N(E197)&gt;952),"teurer als 952 €: zählt nicht mit — verteilt unter Sonstiges Berufliches","")</f>
        <v/>
      </c>
    </row>
    <row r="198">
      <c r="B198" s="46" t="n"/>
      <c r="C198" s="23" t="n"/>
      <c r="D198" s="23" t="n"/>
      <c r="E198" s="47" t="n"/>
      <c r="F198" s="48" t="n"/>
      <c r="G198" s="49">
        <f>IF(AND(D198="Stethoskop, Instrumente, bis 952 € je Stück",N(E198)&gt;952),"teurer als 952 €: zählt nicht mit — verteilt unter Sonstiges Berufliches","")</f>
        <v/>
      </c>
    </row>
    <row r="199">
      <c r="B199" s="46" t="n"/>
      <c r="C199" s="23" t="n"/>
      <c r="D199" s="23" t="n"/>
      <c r="E199" s="47" t="n"/>
      <c r="F199" s="48" t="n"/>
      <c r="G199" s="49">
        <f>IF(AND(D199="Stethoskop, Instrumente, bis 952 € je Stück",N(E199)&gt;952),"teurer als 952 €: zählt nicht mit — verteilt unter Sonstiges Berufliches","")</f>
        <v/>
      </c>
    </row>
    <row r="200">
      <c r="B200" s="46" t="n"/>
      <c r="C200" s="23" t="n"/>
      <c r="D200" s="23" t="n"/>
      <c r="E200" s="47" t="n"/>
      <c r="F200" s="48" t="n"/>
      <c r="G200" s="49">
        <f>IF(AND(D200="Stethoskop, Instrumente, bis 952 € je Stück",N(E200)&gt;952),"teurer als 952 €: zählt nicht mit — verteilt unter Sonstiges Berufliches","")</f>
        <v/>
      </c>
    </row>
    <row r="201">
      <c r="B201" s="46" t="n"/>
      <c r="C201" s="23" t="n"/>
      <c r="D201" s="23" t="n"/>
      <c r="E201" s="47" t="n"/>
      <c r="F201" s="48" t="n"/>
      <c r="G201" s="49">
        <f>IF(AND(D201="Stethoskop, Instrumente, bis 952 € je Stück",N(E201)&gt;952),"teurer als 952 €: zählt nicht mit — verteilt unter Sonstiges Berufliches","")</f>
        <v/>
      </c>
    </row>
    <row r="202">
      <c r="B202" s="46" t="n"/>
      <c r="C202" s="23" t="n"/>
      <c r="D202" s="23" t="n"/>
      <c r="E202" s="47" t="n"/>
      <c r="F202" s="48" t="n"/>
      <c r="G202" s="49">
        <f>IF(AND(D202="Stethoskop, Instrumente, bis 952 € je Stück",N(E202)&gt;952),"teurer als 952 €: zählt nicht mit — verteilt unter Sonstiges Berufliches","")</f>
        <v/>
      </c>
    </row>
    <row r="203">
      <c r="B203" s="46" t="n"/>
      <c r="C203" s="23" t="n"/>
      <c r="D203" s="23" t="n"/>
      <c r="E203" s="47" t="n"/>
      <c r="F203" s="48" t="n"/>
      <c r="G203" s="49">
        <f>IF(AND(D203="Stethoskop, Instrumente, bis 952 € je Stück",N(E203)&gt;952),"teurer als 952 €: zählt nicht mit — verteilt unter Sonstiges Berufliches","")</f>
        <v/>
      </c>
    </row>
    <row r="204">
      <c r="B204" s="46" t="n"/>
      <c r="C204" s="23" t="n"/>
      <c r="D204" s="23" t="n"/>
      <c r="E204" s="47" t="n"/>
      <c r="F204" s="48" t="n"/>
      <c r="G204" s="49">
        <f>IF(AND(D204="Stethoskop, Instrumente, bis 952 € je Stück",N(E204)&gt;952),"teurer als 952 €: zählt nicht mit — verteilt unter Sonstiges Berufliches","")</f>
        <v/>
      </c>
    </row>
    <row r="205">
      <c r="B205" s="46" t="n"/>
      <c r="C205" s="23" t="n"/>
      <c r="D205" s="23" t="n"/>
      <c r="E205" s="47" t="n"/>
      <c r="F205" s="48" t="n"/>
      <c r="G205" s="49">
        <f>IF(AND(D205="Stethoskop, Instrumente, bis 952 € je Stück",N(E205)&gt;952),"teurer als 952 €: zählt nicht mit — verteilt unter Sonstiges Berufliches","")</f>
        <v/>
      </c>
    </row>
  </sheetData>
  <mergeCells count="1">
    <mergeCell ref="B3:G3"/>
  </mergeCells>
  <conditionalFormatting sqref="B6:G205">
    <cfRule type="expression" priority="1" dxfId="0">
      <formula>MOD(ROW(),2)=0</formula>
    </cfRule>
  </conditionalFormatting>
  <dataValidations count="2">
    <dataValidation sqref="D6:D205" showDropDown="0" showInputMessage="0" showErrorMessage="0" allowBlank="1" type="list">
      <formula1>=Liste!$V$2:$V$32</formula1>
    </dataValidation>
    <dataValidation sqref="F6:F205" showDropDown="0" showInputMessage="0" showErrorMessage="0" allowBlank="1" type="list">
      <formula1>"ja,nein"</formula1>
    </dataValidation>
  </dataValidations>
  <pageMargins left="0.45" right="0.45" top="0.6" bottom="0.6" header="0.5" footer="0.5"/>
  <pageSetup orientation="portrait" paperSize="9" fitToHeight="0" fitToWidth="1"/>
  <headerFooter>
    <oddHeader>&amp;L&amp;8 Der Netto-Hebel 2026 · Sammelliste&amp;R&amp;8 &amp;A</oddHeader>
    <oddFooter>&amp;L&amp;7 ärzte invest · Dipl.-Kfm. Tamer Citirgi · aerzteinvest.de&amp;C&amp;7 Gedruckt &amp;D, &amp;T&amp;R&amp;7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kist</t>
        </is>
      </c>
      <c r="D1" t="inlineStr">
        <is>
          <t>famstand</t>
        </is>
      </c>
      <c r="G1" t="inlineStr">
        <is>
          <t>kinder</t>
        </is>
      </c>
      <c r="J1" t="inlineStr">
        <is>
          <t>kv</t>
        </is>
      </c>
      <c r="M1" t="inlineStr">
        <is>
          <t>auto</t>
        </is>
      </c>
      <c r="P1" t="inlineStr">
        <is>
          <t>pcant</t>
        </is>
      </c>
      <c r="S1" t="inlineStr">
        <is>
          <t>handyant</t>
        </is>
      </c>
      <c r="V1" t="inlineStr">
        <is>
          <t>Posten</t>
        </is>
      </c>
    </row>
    <row r="2">
      <c r="A2" t="inlineStr">
        <is>
          <t>keine</t>
        </is>
      </c>
      <c r="B2" t="n">
        <v>0</v>
      </c>
      <c r="D2" t="inlineStr">
        <is>
          <t>ledig</t>
        </is>
      </c>
      <c r="E2" t="n">
        <v>0</v>
      </c>
      <c r="G2" t="inlineStr">
        <is>
          <t>keine</t>
        </is>
      </c>
      <c r="H2" t="n">
        <v>0</v>
      </c>
      <c r="J2" t="inlineStr">
        <is>
          <t>gesetzlich</t>
        </is>
      </c>
      <c r="K2" t="n">
        <v>0</v>
      </c>
      <c r="M2" t="inlineStr">
        <is>
          <t>eigenes oder überlassenes Auto</t>
        </is>
      </c>
      <c r="N2" t="n">
        <v>100</v>
      </c>
      <c r="P2" t="inlineStr">
        <is>
          <t>voll, fast nur beruflich genutzt</t>
        </is>
      </c>
      <c r="Q2" t="n">
        <v>100</v>
      </c>
      <c r="S2" t="inlineStr">
        <is>
          <t>20 %, begründet</t>
        </is>
      </c>
      <c r="T2" t="n">
        <v>20</v>
      </c>
      <c r="V2" t="inlineStr">
        <is>
          <t>Unfall auf dem Arbeitsweg, selbst getragen</t>
        </is>
      </c>
    </row>
    <row r="3">
      <c r="A3" t="inlineStr">
        <is>
          <t>8 % (Baden-Württemberg, Bayern)</t>
        </is>
      </c>
      <c r="B3" t="n">
        <v>8</v>
      </c>
      <c r="D3" t="inlineStr">
        <is>
          <t>verheiratet (Splitting)</t>
        </is>
      </c>
      <c r="E3" t="n">
        <v>100</v>
      </c>
      <c r="G3" t="inlineStr">
        <is>
          <t>1</t>
        </is>
      </c>
      <c r="H3" t="n">
        <v>100</v>
      </c>
      <c r="J3" t="inlineStr">
        <is>
          <t>privat</t>
        </is>
      </c>
      <c r="K3" t="n">
        <v>100</v>
      </c>
      <c r="M3" t="inlineStr">
        <is>
          <t>Rad, Bus oder Bahn</t>
        </is>
      </c>
      <c r="N3" t="n">
        <v>0</v>
      </c>
      <c r="P3" t="inlineStr">
        <is>
          <t>die Hälfte, auch privat genutzt</t>
        </is>
      </c>
      <c r="Q3" t="n">
        <v>50</v>
      </c>
      <c r="S3" t="inlineStr">
        <is>
          <t>die Hälfte</t>
        </is>
      </c>
      <c r="T3" t="n">
        <v>50</v>
      </c>
      <c r="V3" t="inlineStr">
        <is>
          <t>Kammerbeitrag</t>
        </is>
      </c>
    </row>
    <row r="4">
      <c r="A4" t="inlineStr">
        <is>
          <t>9 % (Rheinland-Pfalz, Hessen und andere)</t>
        </is>
      </c>
      <c r="B4" t="n">
        <v>9</v>
      </c>
      <c r="G4" t="inlineStr">
        <is>
          <t>2</t>
        </is>
      </c>
      <c r="H4" t="n">
        <v>200</v>
      </c>
      <c r="P4" t="inlineStr">
        <is>
          <t>70 %, begründbar</t>
        </is>
      </c>
      <c r="Q4" t="n">
        <v>70</v>
      </c>
      <c r="S4" t="inlineStr">
        <is>
          <t>voll</t>
        </is>
      </c>
      <c r="T4" t="n">
        <v>100</v>
      </c>
      <c r="V4" t="inlineStr">
        <is>
          <t>Fachgesellschaft</t>
        </is>
      </c>
    </row>
    <row r="5">
      <c r="G5" t="inlineStr">
        <is>
          <t>3</t>
        </is>
      </c>
      <c r="H5" t="n">
        <v>300</v>
      </c>
      <c r="V5" t="inlineStr">
        <is>
          <t>Hartmannbund, weitere Berufsverbände</t>
        </is>
      </c>
    </row>
    <row r="6">
      <c r="G6" t="inlineStr">
        <is>
          <t>4</t>
        </is>
      </c>
      <c r="H6" t="n">
        <v>400</v>
      </c>
      <c r="V6" t="inlineStr">
        <is>
          <t>Eigene Berufshaftpflicht</t>
        </is>
      </c>
    </row>
    <row r="7">
      <c r="G7" t="inlineStr">
        <is>
          <t>5</t>
        </is>
      </c>
      <c r="H7" t="n">
        <v>500</v>
      </c>
      <c r="V7" t="inlineStr">
        <is>
          <t>Unfallversicherung, voller Jahresbeitrag</t>
        </is>
      </c>
    </row>
    <row r="8">
      <c r="V8" t="inlineStr">
        <is>
          <t>Kongress- und Kursgebühren</t>
        </is>
      </c>
    </row>
    <row r="9">
      <c r="V9" t="inlineStr">
        <is>
          <t>Hotel bei Kongress oder Kurs</t>
        </is>
      </c>
    </row>
    <row r="10">
      <c r="V10" t="inlineStr">
        <is>
          <t>Facharztprüfung, Prüfungsgebühren</t>
        </is>
      </c>
    </row>
    <row r="11">
      <c r="V11" t="inlineStr">
        <is>
          <t>Fachbücher, Fachzeitschriften, Lern-Apps</t>
        </is>
      </c>
    </row>
    <row r="12">
      <c r="V12" t="inlineStr">
        <is>
          <t>Doktorarbeit neben dem Beruf</t>
        </is>
      </c>
    </row>
    <row r="13">
      <c r="V13" t="inlineStr">
        <is>
          <t>Laptop, Tablet, PC — voller Kaufpreis</t>
        </is>
      </c>
    </row>
    <row r="14">
      <c r="V14" t="inlineStr">
        <is>
          <t>Monitor, Drucker, Tastatur, Zubehör</t>
        </is>
      </c>
    </row>
    <row r="15">
      <c r="V15" t="inlineStr">
        <is>
          <t>Software</t>
        </is>
      </c>
    </row>
    <row r="16">
      <c r="V16" t="inlineStr">
        <is>
          <t>Handy, voller Kaufpreis des Geräts</t>
        </is>
      </c>
    </row>
    <row r="17">
      <c r="V17" t="inlineStr">
        <is>
          <t>Stethoskop, Instrumente, bis 952 € je Stück</t>
        </is>
      </c>
    </row>
    <row r="18">
      <c r="V18" t="inlineStr">
        <is>
          <t>Kittel, Kasack, OP- und Schutzkleidung</t>
        </is>
      </c>
    </row>
    <row r="19">
      <c r="V19" t="inlineStr">
        <is>
          <t>Schutzschuhe</t>
        </is>
      </c>
    </row>
    <row r="20">
      <c r="V20" t="inlineStr">
        <is>
          <t>Reinigung der Berufskleidung</t>
        </is>
      </c>
    </row>
    <row r="21">
      <c r="V21" t="inlineStr">
        <is>
          <t>Umzug wegen der Stelle</t>
        </is>
      </c>
    </row>
    <row r="22">
      <c r="V22" t="inlineStr">
        <is>
          <t>Bewerbungen: Fotos, Porto, Beglaubigungen</t>
        </is>
      </c>
    </row>
    <row r="23">
      <c r="V23" t="inlineStr">
        <is>
          <t>Anwalt, Streit mit dem Arbeitgeber</t>
        </is>
      </c>
    </row>
    <row r="24">
      <c r="V24" t="inlineStr">
        <is>
          <t>Sonstiges Berufliches</t>
        </is>
      </c>
    </row>
    <row r="25">
      <c r="V25" t="inlineStr">
        <is>
          <t>Marburger Bund oder andere Gewerkschaft</t>
        </is>
      </c>
    </row>
    <row r="26">
      <c r="V26" t="inlineStr">
        <is>
          <t>Spenden</t>
        </is>
      </c>
    </row>
    <row r="27">
      <c r="V27" t="inlineStr">
        <is>
          <t>Gezahlte Kirchensteuer, Jahressumme</t>
        </is>
      </c>
    </row>
    <row r="28">
      <c r="V28" t="inlineStr">
        <is>
          <t>Arzt, Zahnarzt, Brille, Zuzahlungen, selbst getragen</t>
        </is>
      </c>
    </row>
    <row r="29">
      <c r="V29" t="inlineStr">
        <is>
          <t>Handwerker: Arbeitskosten, unbar bezahlt</t>
        </is>
      </c>
    </row>
    <row r="30">
      <c r="V30" t="inlineStr">
        <is>
          <t>Hausmeister, Reinigung, Garten (Nebenkosten)</t>
        </is>
      </c>
    </row>
    <row r="31">
      <c r="V31" t="inlineStr">
        <is>
          <t>Haushaltshilfe, unbar bezahlt</t>
        </is>
      </c>
    </row>
    <row r="32">
      <c r="V32" t="inlineStr">
        <is>
          <t>Basisrente, mit gekoppelter BU</t>
        </is>
      </c>
    </row>
  </sheetData>
  <pageMargins left="0.45" right="0.45" top="0.6" bottom="0.6" header="0.5" footer="0.5"/>
  <pageSetup paperSize="9"/>
  <headerFooter>
    <oddHeader>&amp;L&amp;8 Der Netto-Hebel 2026 · Sammelliste&amp;R&amp;8 &amp;A</oddHeader>
    <oddFooter>&amp;L&amp;7 ärzte invest · Dipl.-Kfm. Tamer Citirgi · aerzteinvest.de&amp;C&amp;7 Gedruckt &amp;D, &amp;T&amp;R&amp;7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2026-10-24T16:35:01Z</dcterms:created>
  <dcterms:modified xmlns:dcterms="http://purl.org/dc/terms/" xmlns:xsi="http://www.w3.org/2001/XMLSchema-instance" xsi:type="dcterms:W3CDTF">2026-10-24T16:35:01Z</dcterms:modified>
</cp:coreProperties>
</file>